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729549A1-2DF0-47C6-8D8B-2FA1302CA09A}" xr6:coauthVersionLast="47" xr6:coauthVersionMax="47" xr10:uidLastSave="{718A4F9C-E3B7-4787-8370-286405A59D32}"/>
  <bookViews>
    <workbookView xWindow="28680" yWindow="-120" windowWidth="29040" windowHeight="15720" activeTab="1" xr2:uid="{0268EC32-F960-47C4-AB1F-828FB8305325}"/>
  </bookViews>
  <sheets>
    <sheet name="PP" sheetId="1" r:id="rId1"/>
    <sheet name="PP (EST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'[2]Crédito SPNF (fiscal)'!#REF!</definedName>
    <definedName name="__123Graph_AChart1" hidden="1">'[3]Cable 2'!#REF!</definedName>
    <definedName name="__123Graph_AChart2" hidden="1">'[3]Cable 2'!#REF!</definedName>
    <definedName name="__123Graph_AChart3" hidden="1">'[3]Cable 2'!#REF!</definedName>
    <definedName name="__123Graph_AChart4" hidden="1">'[3]Cable 2'!#REF!</definedName>
    <definedName name="__123Graph_AChart5" hidden="1">'[3]Cable 2'!#REF!</definedName>
    <definedName name="__123Graph_AChart6" hidden="1">'[3]Cable 2'!#REF!</definedName>
    <definedName name="__123Graph_AChart7" hidden="1">'[3]Cable 2'!#REF!</definedName>
    <definedName name="__123Graph_ACurrent" hidden="1">'[3]Cable 2'!#REF!</definedName>
    <definedName name="__123Graph_AREER" hidden="1">[4]ER!#REF!</definedName>
    <definedName name="__123Graph_B" hidden="1">[5]FLUJO!$B$7929:$C$7929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[4]ER!#REF!</definedName>
    <definedName name="__123Graph_C" hidden="1">[5]FLUJO!$B$7936:$C$7936</definedName>
    <definedName name="__123Graph_CREER" hidden="1">[4]ER!#REF!</definedName>
    <definedName name="__123Graph_D" hidden="1">[5]FLUJO!$B$7942:$C$7942</definedName>
    <definedName name="__123Graph_E" hidden="1">[6]PFMON!#REF!</definedName>
    <definedName name="__123Graph_F" hidden="1">#N/A</definedName>
    <definedName name="__123Graph_X" hidden="1">[5]FLUJO!$B$7906:$C$7906</definedName>
    <definedName name="__12INT_RESERVES">#REF!</definedName>
    <definedName name="__1r">#REF!</definedName>
    <definedName name="__2Macros_Import_.qbop">[7]!'[Macros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'[8]A 11'!#REF!</definedName>
    <definedName name="__AUS1">#N/A</definedName>
    <definedName name="__BOP2">[9]BoP!#REF!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[9]RES!#REF!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">#N/A</definedName>
    <definedName name="_10__123Graph_AWB_ADJ_PRJ" hidden="1">[10]WB!$Q$255:$AK$255</definedName>
    <definedName name="_10FA_L">#REF!</definedName>
    <definedName name="_11__123Graph_BCPI_ER_LOG" hidden="1">[10]ER!#REF!</definedName>
    <definedName name="_11GAZ_LIABS">#REF!</definedName>
    <definedName name="_12__123Graph_BIBA_IBRD" hidden="1">[10]WB!#REF!</definedName>
    <definedName name="_12INT_RESERVES">#REF!</definedName>
    <definedName name="_15Macros_Import_.qbop">[7]!'[Macros Import].qbop'</definedName>
    <definedName name="_16__123Graph_BWB_ADJ_PRJ" hidden="1">[10]WB!$Q$257:$AK$257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[10]ER!#REF!</definedName>
    <definedName name="_20__123Graph_XREALEX_WAGE" hidden="1">[11]PRIVATE!#REF!</definedName>
    <definedName name="_24Macros_Import_.qbop">[12]!'[Macros Import].qbop'</definedName>
    <definedName name="_25__123Graph_ACPI_ER_LOG" hidden="1">[13]ER!#REF!</definedName>
    <definedName name="_26__123Graph_BCPI_ER_LOG" hidden="1">[13]ER!#REF!</definedName>
    <definedName name="_27__123Graph_ACPI_ER_LOG" hidden="1">[4]ER!#REF!</definedName>
    <definedName name="_27__123Graph_BIBA_IBRD" hidden="1">[13]WB!#REF!</definedName>
    <definedName name="_27_0CUADRO_N__4.">[14]monthly!#REF!</definedName>
    <definedName name="_28B.2_B.3">#REF!</definedName>
    <definedName name="_29B.4___5">#REF!</definedName>
    <definedName name="_2IMPRESION">#REF!</definedName>
    <definedName name="_2Macros_Import_.qbop">[15]!'[Macros Import].qbop'</definedName>
    <definedName name="_3">#N/A</definedName>
    <definedName name="_3.__No_club_de_París__Después_del_30_Jun_84">#N/A</definedName>
    <definedName name="_3__123Graph_ACPI_ER_LOG" hidden="1">[4]ER!#REF!</definedName>
    <definedName name="_30CONSOL_B2">#REF!</definedName>
    <definedName name="_31_0GRÁFICO_N_10.2">[14]monthly!#REF!</definedName>
    <definedName name="_31CONSOL_DEPOSITS">'[16]A 11'!#REF!</definedName>
    <definedName name="_32FA_L">#REF!</definedName>
    <definedName name="_33GAZ_LIABS">#REF!</definedName>
    <definedName name="_34INT_RESERVES">#REF!</definedName>
    <definedName name="_39__123Graph_BCPI_ER_LOG" hidden="1">[4]ER!#REF!</definedName>
    <definedName name="_4">#N/A</definedName>
    <definedName name="_4__123Graph_BCPI_ER_LOG" hidden="1">[4]ER!#REF!</definedName>
    <definedName name="_5">#N/A</definedName>
    <definedName name="_5__123Graph_BIBA_IBRD" hidden="1">[4]WB!#REF!</definedName>
    <definedName name="_51__123Graph_BIBA_IBRD" hidden="1">[4]WB!#REF!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[10]WB!$Q$62:$AK$62</definedName>
    <definedName name="_68CONSOL_DEPOSITS">'[8]A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'[17]A 11'!#REF!</definedName>
    <definedName name="_AUS1">#N/A</definedName>
    <definedName name="_BOP2">[18]BoP!#REF!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'[19]shared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[18]RES!#REF!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[20]R7!$A$1:$G$31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'[19]shared data'!$A$1:$G$71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>[21]!'[Macros Import].qbop'</definedName>
    <definedName name="A_impresión_IM">'[22]ponder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'[1]Imp:DSA output'!$C$9:$R$464</definedName>
    <definedName name="AMORTI">#N/A</definedName>
    <definedName name="ANEXO2">[23]BCP!#REF!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PP!$B$6:$AB$142</definedName>
    <definedName name="_xlnm.Print_Area" localSheetId="1">'PP (EST)'!$B$1:$AD$108</definedName>
    <definedName name="_xlnm.Print_Area">'[24]Table 1'!#REF!</definedName>
    <definedName name="AREACONSTRUCCIO">#REF!</definedName>
    <definedName name="ASAU">#N/A</definedName>
    <definedName name="ASAU1">#N/A</definedName>
    <definedName name="asd">'[25]SPNF Acuerdo Incl. Int.'!asd</definedName>
    <definedName name="ASO">#REF!</definedName>
    <definedName name="atrade">[7]!atrade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'[2]Crédito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'[2]Crédito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[26]!BFLD_DF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[27]Q6!$E$28:$AH$28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[23]BCP!#REF!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[27]Q6!$E$26:$AH$26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[23]BCP!#REF!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[23]BCP!#REF!</definedName>
    <definedName name="CYEAR2021">[28]Coal!$B$583:$J$583</definedName>
    <definedName name="CYEAR2022">[28]Coal!$K$583:$V$583</definedName>
    <definedName name="CYEAR2023">[28]Coal!$W$583:$AH$583</definedName>
    <definedName name="CYEAR2024">[28]Coal!$AI$583:$AT$583</definedName>
    <definedName name="CYEAR2025">[28]Coal!$AU$583:$AX$583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'[19]shared data'!$S$8:$S$155</definedName>
    <definedName name="DATES_A">'[19]shared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[29]NPV!$B$28</definedName>
    <definedName name="Discount_NC">[29]NPV!#REF!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[23]BCP!#REF!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[30]Main!$AB$25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[23]BCP!#REF!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'[31]Empresas Publicas detalle'!#REF!</definedName>
    <definedName name="GGB_NGDP">#N/A</definedName>
    <definedName name="GL_Z">#REF!</definedName>
    <definedName name="GOB">#N/A</definedName>
    <definedName name="Grace_IDA">[29]NPV!$B$25</definedName>
    <definedName name="Grace_NC">[29]NPV!#REF!</definedName>
    <definedName name="GUIL">#N/A</definedName>
    <definedName name="GUIL1">#N/A</definedName>
    <definedName name="GYEAR2021">[28]Gold!$B$583:$J$583</definedName>
    <definedName name="GYEAR2022">[28]Gold!$K$583:$U$583</definedName>
    <definedName name="HEADING">#REF!</definedName>
    <definedName name="Heading39">'[19]shared data'!$A$1:$G$5</definedName>
    <definedName name="hhh">#N/A</definedName>
    <definedName name="HTML_CodePage" hidden="1">1252</definedName>
    <definedName name="HTML_Control" localSheetId="1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[23]BCP!#REF!</definedName>
    <definedName name="INGRESOS">#REF!</definedName>
    <definedName name="INPUT_2">[9]Input!#REF!</definedName>
    <definedName name="INPUT_4">[9]Input!#REF!</definedName>
    <definedName name="INTERES">#N/A</definedName>
    <definedName name="Interest_IDA">[29]NPV!$B$27</definedName>
    <definedName name="Interest_NC">[29]NPV!#REF!</definedName>
    <definedName name="InterestRate">#REF!</definedName>
    <definedName name="IPC">[32]ipc!#REF!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[29]NPV!$B$26</definedName>
    <definedName name="Maturity_NC">[29]NPV!#REF!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[7]!mflowsa</definedName>
    <definedName name="mflowsq">[7]!mflowsq</definedName>
    <definedName name="MIDDLE">#REF!</definedName>
    <definedName name="MISC4">[9]OUTPUT!#REF!</definedName>
    <definedName name="MN">[23]BCP!#REF!</definedName>
    <definedName name="MNP">[23]BCP!#REF!</definedName>
    <definedName name="MPETROLEO">#REF!</definedName>
    <definedName name="mstocksa">[7]!mstocksa</definedName>
    <definedName name="mstocksq">[7]!mstocksq</definedName>
    <definedName name="n">#REF!</definedName>
    <definedName name="names">'[19]shared data'!$B$7:$O$7</definedName>
    <definedName name="NAMES_A">'[19]shared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[33]QEDS!$11:$11</definedName>
    <definedName name="nmColumnHeader">[33]QEDS!$2:$2</definedName>
    <definedName name="nmData">[33]QEDS!$B$3:$F$9</definedName>
    <definedName name="NMG_RG">#N/A</definedName>
    <definedName name="nmIndexTable">[33]QEDS!$13:$13</definedName>
    <definedName name="nmReportFooter">[33]QEDS!$10:$10</definedName>
    <definedName name="nmReportHeader">[33]QEDS!$1:$1</definedName>
    <definedName name="nmRowHeader">[33]QEDS!$A$3:$A$9</definedName>
    <definedName name="nmScale">[33]QEDS!$12:$12</definedName>
    <definedName name="NNN">#REF!</definedName>
    <definedName name="no" hidden="1">'[2]Crédito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[34]UPLOAD!#REF!</definedName>
    <definedName name="NOTITLES">#REF!</definedName>
    <definedName name="NTDD_RG">[26]!NTDD_RG</definedName>
    <definedName name="NX">#N/A</definedName>
    <definedName name="NX_R">#N/A</definedName>
    <definedName name="NXG_RG">#N/A</definedName>
    <definedName name="NYEAR2021">[28]Nickel!$B$583:$J$583</definedName>
    <definedName name="NYEAR2022">[28]Nickel!$K$583:$V$583</definedName>
    <definedName name="NYEAR2023">[28]Nickel!$W$583:$AH$583</definedName>
    <definedName name="NYEAR2024">[28]Nickel!$AI$583:$AT$583</definedName>
    <definedName name="NYEAR2025">[28]Nickel!$AU$583:$BF$583</definedName>
    <definedName name="OCTUBRE">#N/A</definedName>
    <definedName name="OECD_Table">#REF!</definedName>
    <definedName name="OnShow">'[25]SPNF Acuerdo Incl. Int.'!OnShow</definedName>
    <definedName name="Otr_Inst_Banc_40G">#REF!</definedName>
    <definedName name="Pan_Bancario_50G">#REF!</definedName>
    <definedName name="Pan_Monet_30G">#REF!</definedName>
    <definedName name="Path_Data">'[19]shared data'!$B$8</definedName>
    <definedName name="Path_System">'[19]shared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[30]Links!$A$1:$F$33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[29]FSUOUT!$B$2:$V$32</definedName>
    <definedName name="Prog1998">'[35]2003'!#REF!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'[36]Quarterly Raw Data'!#REF!</definedName>
    <definedName name="qqq" localSheetId="1" hidden="1">{#N/A,#N/A,FALSE,"EXTRABUDGT"}</definedName>
    <definedName name="qqq" hidden="1">{#N/A,#N/A,FALSE,"EXTRABUDGT"}</definedName>
    <definedName name="QTAB7">'[36]Quarterly MacroFlow'!#REF!</definedName>
    <definedName name="QTAB7A">'[36]Quarterly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[37]Hoja2!$1:$1048576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QuestChecked">[30]ErrCheck!$A$3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'[25]SPNF Acuerdo Incl. Int.'!spnf</definedName>
    <definedName name="START">#REF!</definedName>
    <definedName name="STFQTAB">#REF!</definedName>
    <definedName name="STOP">#REF!</definedName>
    <definedName name="SUM">[4]BoP!$E$313:$BE$365</definedName>
    <definedName name="SUPLI">#N/A</definedName>
    <definedName name="SUPLIDORES">#N/A</definedName>
    <definedName name="Tab25a">#REF!</definedName>
    <definedName name="Tab25b">#REF!</definedName>
    <definedName name="Table__47">[38]RED47!$A$1:$I$53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'[19]shared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[39]A!$A$1:$T$54</definedName>
    <definedName name="tblChecks">[30]ErrCheck!$A$3:$E$5</definedName>
    <definedName name="tblLinks">[30]Links!$A$4:$F$33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 localSheetId="1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[27]Q5!$E$23:$AH$23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[40]BCC!$A$1:$N$821,[40]BCC!$A$822:$N$1624</definedName>
    <definedName name="TOTAL">#N/A</definedName>
    <definedName name="Trade">#REF!</definedName>
    <definedName name="TRADE3">[9]Trade!#REF!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'[25]SPNF Acuerdo Incl. Int.'!will</definedName>
    <definedName name="WPCP33_D">#REF!</definedName>
    <definedName name="WPCP33pch">#REF!</definedName>
    <definedName name="wrn.BANKS." localSheetId="1" hidden="1">{#N/A,#N/A,FALSE,"BANKS"}</definedName>
    <definedName name="wrn.BANKS." hidden="1">{#N/A,#N/A,FALSE,"BANKS"}</definedName>
    <definedName name="wrn.BOP." localSheetId="1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hidden="1">{#N/A,#N/A,FALSE,"DEPO"}</definedName>
    <definedName name="wrn.EXCISE." localSheetId="1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MS." localSheetId="1" hidden="1">{#N/A,#N/A,FALSE,"MS"}</definedName>
    <definedName name="wrn.MS." hidden="1">{#N/A,#N/A,FALSE,"MS"}</definedName>
    <definedName name="wrn.NBG." localSheetId="1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hidden="1">{#N/A,#N/A,FALSE,"REVSHARE"}</definedName>
    <definedName name="wrn.STATE." localSheetId="1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hidden="1">{#N/A,#N/A,FALSE,"WAGES"}</definedName>
    <definedName name="wrn.WEO." localSheetId="1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'[19]shared data'!$A$1:$A$77</definedName>
    <definedName name="xxWRS_2">#REF!</definedName>
    <definedName name="xxWRS_3">#REF!</definedName>
    <definedName name="xxWRS_4">[29]Q5!$A$1:$A$104</definedName>
    <definedName name="xxWRS_5">[29]Q6!$A$1:$A$160</definedName>
    <definedName name="xxWRS_6">[29]Q7!$A$1:$A$59</definedName>
    <definedName name="xxWRS_7">[29]Q5!$A$1:$A$109</definedName>
    <definedName name="xxWRS_8">[29]Q6!$A$1:$A$162</definedName>
    <definedName name="xxWRS_9">[29]Q7!$A$1:$A$61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Y">#N/A</definedName>
    <definedName name="YY1A">#N/A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4" i="2" l="1"/>
  <c r="N104" i="2"/>
  <c r="M104" i="2"/>
  <c r="L104" i="2"/>
  <c r="K104" i="2"/>
  <c r="J104" i="2"/>
  <c r="I104" i="2"/>
  <c r="H104" i="2"/>
  <c r="G104" i="2"/>
  <c r="F104" i="2"/>
  <c r="E104" i="2"/>
  <c r="D104" i="2"/>
  <c r="C104" i="2"/>
  <c r="AB103" i="2"/>
  <c r="N103" i="2"/>
  <c r="N101" i="2" s="1"/>
  <c r="M103" i="2"/>
  <c r="L103" i="2"/>
  <c r="K103" i="2"/>
  <c r="J103" i="2"/>
  <c r="J101" i="2" s="1"/>
  <c r="J100" i="2" s="1"/>
  <c r="I103" i="2"/>
  <c r="H103" i="2"/>
  <c r="H101" i="2" s="1"/>
  <c r="G103" i="2"/>
  <c r="F103" i="2"/>
  <c r="E103" i="2"/>
  <c r="D103" i="2"/>
  <c r="C103" i="2"/>
  <c r="O103" i="2" s="1"/>
  <c r="AC103" i="2" s="1"/>
  <c r="AB102" i="2"/>
  <c r="N102" i="2"/>
  <c r="M102" i="2"/>
  <c r="M101" i="2" s="1"/>
  <c r="L102" i="2"/>
  <c r="L101" i="2" s="1"/>
  <c r="L100" i="2" s="1"/>
  <c r="K102" i="2"/>
  <c r="J102" i="2"/>
  <c r="I102" i="2"/>
  <c r="H102" i="2"/>
  <c r="G102" i="2"/>
  <c r="G101" i="2" s="1"/>
  <c r="G100" i="2" s="1"/>
  <c r="F102" i="2"/>
  <c r="F101" i="2" s="1"/>
  <c r="F100" i="2" s="1"/>
  <c r="E102" i="2"/>
  <c r="E101" i="2" s="1"/>
  <c r="D102" i="2"/>
  <c r="C102" i="2"/>
  <c r="AB101" i="2"/>
  <c r="AB100" i="2" s="1"/>
  <c r="K101" i="2"/>
  <c r="I101" i="2"/>
  <c r="I100" i="2" s="1"/>
  <c r="D101" i="2"/>
  <c r="D100" i="2" s="1"/>
  <c r="C101" i="2"/>
  <c r="C100" i="2" s="1"/>
  <c r="AA100" i="2"/>
  <c r="Z100" i="2"/>
  <c r="Y100" i="2"/>
  <c r="X100" i="2"/>
  <c r="W100" i="2"/>
  <c r="V100" i="2"/>
  <c r="U100" i="2"/>
  <c r="T100" i="2"/>
  <c r="S100" i="2"/>
  <c r="R100" i="2"/>
  <c r="Q100" i="2"/>
  <c r="P100" i="2"/>
  <c r="N100" i="2"/>
  <c r="M100" i="2"/>
  <c r="H100" i="2"/>
  <c r="AB99" i="2"/>
  <c r="W99" i="2"/>
  <c r="N99" i="2"/>
  <c r="M99" i="2"/>
  <c r="L99" i="2"/>
  <c r="K99" i="2"/>
  <c r="J99" i="2"/>
  <c r="I99" i="2"/>
  <c r="H99" i="2"/>
  <c r="G99" i="2"/>
  <c r="F99" i="2"/>
  <c r="E99" i="2"/>
  <c r="D99" i="2"/>
  <c r="C99" i="2"/>
  <c r="O99" i="2" s="1"/>
  <c r="AD99" i="2" s="1"/>
  <c r="AB98" i="2"/>
  <c r="N98" i="2"/>
  <c r="M98" i="2"/>
  <c r="L98" i="2"/>
  <c r="K98" i="2"/>
  <c r="K96" i="2" s="1"/>
  <c r="J98" i="2"/>
  <c r="I98" i="2"/>
  <c r="H98" i="2"/>
  <c r="G98" i="2"/>
  <c r="F98" i="2"/>
  <c r="E98" i="2"/>
  <c r="E96" i="2" s="1"/>
  <c r="D98" i="2"/>
  <c r="C98" i="2"/>
  <c r="AB97" i="2"/>
  <c r="N97" i="2"/>
  <c r="N96" i="2" s="1"/>
  <c r="M97" i="2"/>
  <c r="M96" i="2" s="1"/>
  <c r="L97" i="2"/>
  <c r="L96" i="2" s="1"/>
  <c r="K97" i="2"/>
  <c r="J97" i="2"/>
  <c r="I97" i="2"/>
  <c r="H97" i="2"/>
  <c r="G97" i="2"/>
  <c r="G96" i="2" s="1"/>
  <c r="F97" i="2"/>
  <c r="F96" i="2" s="1"/>
  <c r="E97" i="2"/>
  <c r="D97" i="2"/>
  <c r="C97" i="2"/>
  <c r="X96" i="2"/>
  <c r="W96" i="2"/>
  <c r="V96" i="2"/>
  <c r="V87" i="2" s="1"/>
  <c r="U96" i="2"/>
  <c r="U87" i="2" s="1"/>
  <c r="T96" i="2"/>
  <c r="S96" i="2"/>
  <c r="R96" i="2"/>
  <c r="Q96" i="2"/>
  <c r="P96" i="2"/>
  <c r="AB96" i="2" s="1"/>
  <c r="J96" i="2"/>
  <c r="I96" i="2"/>
  <c r="D96" i="2"/>
  <c r="C96" i="2"/>
  <c r="AB95" i="2"/>
  <c r="N95" i="2"/>
  <c r="M95" i="2"/>
  <c r="L95" i="2"/>
  <c r="K95" i="2"/>
  <c r="J95" i="2"/>
  <c r="I95" i="2"/>
  <c r="H95" i="2"/>
  <c r="G95" i="2"/>
  <c r="F95" i="2"/>
  <c r="E95" i="2"/>
  <c r="D95" i="2"/>
  <c r="C95" i="2"/>
  <c r="AB94" i="2"/>
  <c r="N94" i="2"/>
  <c r="M94" i="2"/>
  <c r="L94" i="2"/>
  <c r="K94" i="2"/>
  <c r="J94" i="2"/>
  <c r="I94" i="2"/>
  <c r="H94" i="2"/>
  <c r="G94" i="2"/>
  <c r="F94" i="2"/>
  <c r="E94" i="2"/>
  <c r="D94" i="2"/>
  <c r="C94" i="2"/>
  <c r="AB93" i="2"/>
  <c r="N93" i="2"/>
  <c r="M93" i="2"/>
  <c r="L93" i="2"/>
  <c r="K93" i="2"/>
  <c r="J93" i="2"/>
  <c r="I93" i="2"/>
  <c r="H93" i="2"/>
  <c r="H88" i="2" s="1"/>
  <c r="G93" i="2"/>
  <c r="F93" i="2"/>
  <c r="E93" i="2"/>
  <c r="D93" i="2"/>
  <c r="C93" i="2"/>
  <c r="O93" i="2" s="1"/>
  <c r="AC93" i="2" s="1"/>
  <c r="AB92" i="2"/>
  <c r="N92" i="2"/>
  <c r="M92" i="2"/>
  <c r="L92" i="2"/>
  <c r="K92" i="2"/>
  <c r="J92" i="2"/>
  <c r="I92" i="2"/>
  <c r="H92" i="2"/>
  <c r="G92" i="2"/>
  <c r="F92" i="2"/>
  <c r="F88" i="2" s="1"/>
  <c r="E92" i="2"/>
  <c r="D92" i="2"/>
  <c r="C92" i="2"/>
  <c r="AB91" i="2"/>
  <c r="N91" i="2"/>
  <c r="M91" i="2"/>
  <c r="L91" i="2"/>
  <c r="K91" i="2"/>
  <c r="J91" i="2"/>
  <c r="I91" i="2"/>
  <c r="H91" i="2"/>
  <c r="G91" i="2"/>
  <c r="F91" i="2"/>
  <c r="E91" i="2"/>
  <c r="D91" i="2"/>
  <c r="C91" i="2"/>
  <c r="O91" i="2" s="1"/>
  <c r="AB90" i="2"/>
  <c r="N90" i="2"/>
  <c r="M90" i="2"/>
  <c r="M88" i="2" s="1"/>
  <c r="M87" i="2" s="1"/>
  <c r="L90" i="2"/>
  <c r="K90" i="2"/>
  <c r="J90" i="2"/>
  <c r="I90" i="2"/>
  <c r="H90" i="2"/>
  <c r="G90" i="2"/>
  <c r="F90" i="2"/>
  <c r="E90" i="2"/>
  <c r="D90" i="2"/>
  <c r="C90" i="2"/>
  <c r="O90" i="2" s="1"/>
  <c r="AC90" i="2" s="1"/>
  <c r="AB89" i="2"/>
  <c r="AB88" i="2" s="1"/>
  <c r="AB87" i="2" s="1"/>
  <c r="N89" i="2"/>
  <c r="M89" i="2"/>
  <c r="L89" i="2"/>
  <c r="K89" i="2"/>
  <c r="J89" i="2"/>
  <c r="I89" i="2"/>
  <c r="H89" i="2"/>
  <c r="G89" i="2"/>
  <c r="F89" i="2"/>
  <c r="E89" i="2"/>
  <c r="D89" i="2"/>
  <c r="C89" i="2"/>
  <c r="AA88" i="2"/>
  <c r="Z88" i="2"/>
  <c r="Z87" i="2" s="1"/>
  <c r="Y88" i="2"/>
  <c r="Y87" i="2" s="1"/>
  <c r="X88" i="2"/>
  <c r="X87" i="2" s="1"/>
  <c r="W88" i="2"/>
  <c r="V88" i="2"/>
  <c r="U88" i="2"/>
  <c r="T88" i="2"/>
  <c r="S88" i="2"/>
  <c r="S87" i="2" s="1"/>
  <c r="R88" i="2"/>
  <c r="R87" i="2" s="1"/>
  <c r="Q88" i="2"/>
  <c r="P88" i="2"/>
  <c r="N88" i="2"/>
  <c r="L88" i="2"/>
  <c r="G88" i="2"/>
  <c r="AA87" i="2"/>
  <c r="W87" i="2"/>
  <c r="Q87" i="2"/>
  <c r="AB86" i="2"/>
  <c r="N86" i="2"/>
  <c r="M86" i="2"/>
  <c r="L86" i="2"/>
  <c r="K86" i="2"/>
  <c r="J86" i="2"/>
  <c r="I86" i="2"/>
  <c r="H86" i="2"/>
  <c r="G86" i="2"/>
  <c r="O86" i="2" s="1"/>
  <c r="AC86" i="2" s="1"/>
  <c r="F86" i="2"/>
  <c r="E86" i="2"/>
  <c r="D86" i="2"/>
  <c r="AB85" i="2"/>
  <c r="N85" i="2"/>
  <c r="M85" i="2"/>
  <c r="L85" i="2"/>
  <c r="K85" i="2"/>
  <c r="J85" i="2"/>
  <c r="I85" i="2"/>
  <c r="H85" i="2"/>
  <c r="G85" i="2"/>
  <c r="F85" i="2"/>
  <c r="E85" i="2"/>
  <c r="D85" i="2"/>
  <c r="C85" i="2"/>
  <c r="AB84" i="2"/>
  <c r="AB82" i="2" s="1"/>
  <c r="N84" i="2"/>
  <c r="M84" i="2"/>
  <c r="L84" i="2"/>
  <c r="K84" i="2"/>
  <c r="J84" i="2"/>
  <c r="J82" i="2" s="1"/>
  <c r="I84" i="2"/>
  <c r="I82" i="2" s="1"/>
  <c r="H84" i="2"/>
  <c r="G84" i="2"/>
  <c r="F84" i="2"/>
  <c r="E84" i="2"/>
  <c r="D84" i="2"/>
  <c r="C84" i="2"/>
  <c r="C82" i="2" s="1"/>
  <c r="AB83" i="2"/>
  <c r="N83" i="2"/>
  <c r="N82" i="2" s="1"/>
  <c r="M83" i="2"/>
  <c r="M82" i="2" s="1"/>
  <c r="L83" i="2"/>
  <c r="K83" i="2"/>
  <c r="J83" i="2"/>
  <c r="I83" i="2"/>
  <c r="H83" i="2"/>
  <c r="H82" i="2" s="1"/>
  <c r="G83" i="2"/>
  <c r="G82" i="2" s="1"/>
  <c r="F83" i="2"/>
  <c r="E83" i="2"/>
  <c r="D83" i="2"/>
  <c r="C83" i="2"/>
  <c r="AA82" i="2"/>
  <c r="Z82" i="2"/>
  <c r="Y82" i="2"/>
  <c r="X82" i="2"/>
  <c r="W82" i="2"/>
  <c r="V82" i="2"/>
  <c r="U82" i="2"/>
  <c r="T82" i="2"/>
  <c r="S82" i="2"/>
  <c r="R82" i="2"/>
  <c r="Q82" i="2"/>
  <c r="P82" i="2"/>
  <c r="L82" i="2"/>
  <c r="K82" i="2"/>
  <c r="F82" i="2"/>
  <c r="E82" i="2"/>
  <c r="D82" i="2"/>
  <c r="AB81" i="2"/>
  <c r="N81" i="2"/>
  <c r="M81" i="2"/>
  <c r="L81" i="2"/>
  <c r="K81" i="2"/>
  <c r="J81" i="2"/>
  <c r="I81" i="2"/>
  <c r="H81" i="2"/>
  <c r="G81" i="2"/>
  <c r="F81" i="2"/>
  <c r="E81" i="2"/>
  <c r="D81" i="2"/>
  <c r="C81" i="2"/>
  <c r="C78" i="2" s="1"/>
  <c r="AB80" i="2"/>
  <c r="N80" i="2"/>
  <c r="M80" i="2"/>
  <c r="M78" i="2" s="1"/>
  <c r="L80" i="2"/>
  <c r="K80" i="2"/>
  <c r="J80" i="2"/>
  <c r="I80" i="2"/>
  <c r="H80" i="2"/>
  <c r="G80" i="2"/>
  <c r="G78" i="2" s="1"/>
  <c r="F80" i="2"/>
  <c r="E80" i="2"/>
  <c r="D80" i="2"/>
  <c r="C80" i="2"/>
  <c r="AB79" i="2"/>
  <c r="AB78" i="2" s="1"/>
  <c r="N79" i="2"/>
  <c r="M79" i="2"/>
  <c r="L79" i="2"/>
  <c r="K79" i="2"/>
  <c r="K78" i="2" s="1"/>
  <c r="J79" i="2"/>
  <c r="I79" i="2"/>
  <c r="H79" i="2"/>
  <c r="G79" i="2"/>
  <c r="F79" i="2"/>
  <c r="E79" i="2"/>
  <c r="E78" i="2" s="1"/>
  <c r="D79" i="2"/>
  <c r="C79" i="2"/>
  <c r="O79" i="2" s="1"/>
  <c r="AC79" i="2" s="1"/>
  <c r="AA78" i="2"/>
  <c r="Z78" i="2"/>
  <c r="Y78" i="2"/>
  <c r="X78" i="2"/>
  <c r="W78" i="2"/>
  <c r="V78" i="2"/>
  <c r="U78" i="2"/>
  <c r="T78" i="2"/>
  <c r="S78" i="2"/>
  <c r="R78" i="2"/>
  <c r="Q78" i="2"/>
  <c r="P78" i="2"/>
  <c r="N78" i="2"/>
  <c r="I78" i="2"/>
  <c r="H78" i="2"/>
  <c r="AB77" i="2"/>
  <c r="N77" i="2"/>
  <c r="N74" i="2" s="1"/>
  <c r="M77" i="2"/>
  <c r="L77" i="2"/>
  <c r="K77" i="2"/>
  <c r="J77" i="2"/>
  <c r="I77" i="2"/>
  <c r="H77" i="2"/>
  <c r="G77" i="2"/>
  <c r="G74" i="2" s="1"/>
  <c r="F77" i="2"/>
  <c r="F74" i="2" s="1"/>
  <c r="E77" i="2"/>
  <c r="D77" i="2"/>
  <c r="C77" i="2"/>
  <c r="AB76" i="2"/>
  <c r="N76" i="2"/>
  <c r="M76" i="2"/>
  <c r="L76" i="2"/>
  <c r="K76" i="2"/>
  <c r="K74" i="2" s="1"/>
  <c r="J76" i="2"/>
  <c r="I76" i="2"/>
  <c r="H76" i="2"/>
  <c r="G76" i="2"/>
  <c r="F76" i="2"/>
  <c r="E76" i="2"/>
  <c r="E74" i="2" s="1"/>
  <c r="D76" i="2"/>
  <c r="C76" i="2"/>
  <c r="AB75" i="2"/>
  <c r="N75" i="2"/>
  <c r="M75" i="2"/>
  <c r="L75" i="2"/>
  <c r="K75" i="2"/>
  <c r="J75" i="2"/>
  <c r="I75" i="2"/>
  <c r="I74" i="2" s="1"/>
  <c r="H75" i="2"/>
  <c r="G75" i="2"/>
  <c r="F75" i="2"/>
  <c r="E75" i="2"/>
  <c r="D75" i="2"/>
  <c r="C75" i="2"/>
  <c r="C74" i="2" s="1"/>
  <c r="AA74" i="2"/>
  <c r="Z74" i="2"/>
  <c r="Y74" i="2"/>
  <c r="X74" i="2"/>
  <c r="W74" i="2"/>
  <c r="V74" i="2"/>
  <c r="U74" i="2"/>
  <c r="T74" i="2"/>
  <c r="S74" i="2"/>
  <c r="R74" i="2"/>
  <c r="Q74" i="2"/>
  <c r="P74" i="2"/>
  <c r="M74" i="2"/>
  <c r="L74" i="2"/>
  <c r="AB73" i="2"/>
  <c r="N73" i="2"/>
  <c r="M73" i="2"/>
  <c r="L73" i="2"/>
  <c r="K73" i="2"/>
  <c r="J73" i="2"/>
  <c r="I73" i="2"/>
  <c r="H73" i="2"/>
  <c r="G73" i="2"/>
  <c r="F73" i="2"/>
  <c r="E73" i="2"/>
  <c r="D73" i="2"/>
  <c r="C73" i="2"/>
  <c r="AB72" i="2"/>
  <c r="N72" i="2"/>
  <c r="M72" i="2"/>
  <c r="L72" i="2"/>
  <c r="K72" i="2"/>
  <c r="J72" i="2"/>
  <c r="I72" i="2"/>
  <c r="H72" i="2"/>
  <c r="G72" i="2"/>
  <c r="F72" i="2"/>
  <c r="E72" i="2"/>
  <c r="D72" i="2"/>
  <c r="C72" i="2"/>
  <c r="O72" i="2" s="1"/>
  <c r="AB71" i="2"/>
  <c r="N71" i="2"/>
  <c r="M71" i="2"/>
  <c r="M69" i="2" s="1"/>
  <c r="L71" i="2"/>
  <c r="K71" i="2"/>
  <c r="J71" i="2"/>
  <c r="I71" i="2"/>
  <c r="H71" i="2"/>
  <c r="H69" i="2" s="1"/>
  <c r="G71" i="2"/>
  <c r="G69" i="2" s="1"/>
  <c r="F71" i="2"/>
  <c r="E71" i="2"/>
  <c r="D71" i="2"/>
  <c r="C71" i="2"/>
  <c r="O71" i="2" s="1"/>
  <c r="AB70" i="2"/>
  <c r="N70" i="2"/>
  <c r="M70" i="2"/>
  <c r="L70" i="2"/>
  <c r="L69" i="2" s="1"/>
  <c r="L68" i="2" s="1"/>
  <c r="L67" i="2" s="1"/>
  <c r="K70" i="2"/>
  <c r="K69" i="2" s="1"/>
  <c r="K68" i="2" s="1"/>
  <c r="K67" i="2" s="1"/>
  <c r="K66" i="2" s="1"/>
  <c r="J70" i="2"/>
  <c r="I70" i="2"/>
  <c r="H70" i="2"/>
  <c r="G70" i="2"/>
  <c r="F70" i="2"/>
  <c r="F69" i="2" s="1"/>
  <c r="F68" i="2" s="1"/>
  <c r="F67" i="2" s="1"/>
  <c r="E70" i="2"/>
  <c r="E69" i="2" s="1"/>
  <c r="E68" i="2" s="1"/>
  <c r="E67" i="2" s="1"/>
  <c r="E66" i="2" s="1"/>
  <c r="D70" i="2"/>
  <c r="C70" i="2"/>
  <c r="AA69" i="2"/>
  <c r="AA68" i="2" s="1"/>
  <c r="AA67" i="2" s="1"/>
  <c r="Z69" i="2"/>
  <c r="Y69" i="2"/>
  <c r="X69" i="2"/>
  <c r="W69" i="2"/>
  <c r="V69" i="2"/>
  <c r="V68" i="2" s="1"/>
  <c r="V67" i="2" s="1"/>
  <c r="V66" i="2" s="1"/>
  <c r="U69" i="2"/>
  <c r="U68" i="2" s="1"/>
  <c r="U67" i="2" s="1"/>
  <c r="T69" i="2"/>
  <c r="T68" i="2" s="1"/>
  <c r="S69" i="2"/>
  <c r="R69" i="2"/>
  <c r="Q69" i="2"/>
  <c r="P69" i="2"/>
  <c r="P68" i="2" s="1"/>
  <c r="P67" i="2" s="1"/>
  <c r="N69" i="2"/>
  <c r="N68" i="2" s="1"/>
  <c r="J69" i="2"/>
  <c r="J68" i="2" s="1"/>
  <c r="I69" i="2"/>
  <c r="D69" i="2"/>
  <c r="C69" i="2"/>
  <c r="Z68" i="2"/>
  <c r="Z67" i="2" s="1"/>
  <c r="Z66" i="2" s="1"/>
  <c r="Y68" i="2"/>
  <c r="Y67" i="2" s="1"/>
  <c r="Y66" i="2" s="1"/>
  <c r="X68" i="2"/>
  <c r="W68" i="2"/>
  <c r="S68" i="2"/>
  <c r="S67" i="2" s="1"/>
  <c r="S66" i="2" s="1"/>
  <c r="R68" i="2"/>
  <c r="R67" i="2" s="1"/>
  <c r="Q68" i="2"/>
  <c r="M68" i="2"/>
  <c r="H68" i="2"/>
  <c r="G68" i="2"/>
  <c r="X67" i="2"/>
  <c r="W67" i="2"/>
  <c r="W66" i="2" s="1"/>
  <c r="Q67" i="2"/>
  <c r="Q66" i="2" s="1"/>
  <c r="AA66" i="2"/>
  <c r="U66" i="2"/>
  <c r="P66" i="2"/>
  <c r="AB65" i="2"/>
  <c r="R65" i="2"/>
  <c r="Q65" i="2"/>
  <c r="N65" i="2"/>
  <c r="M65" i="2"/>
  <c r="L65" i="2"/>
  <c r="K65" i="2"/>
  <c r="J65" i="2"/>
  <c r="I65" i="2"/>
  <c r="H65" i="2"/>
  <c r="G65" i="2"/>
  <c r="F65" i="2"/>
  <c r="E65" i="2"/>
  <c r="D65" i="2"/>
  <c r="C65" i="2"/>
  <c r="O65" i="2" s="1"/>
  <c r="AC65" i="2" s="1"/>
  <c r="AB64" i="2"/>
  <c r="N64" i="2"/>
  <c r="M64" i="2"/>
  <c r="L64" i="2"/>
  <c r="K64" i="2"/>
  <c r="J64" i="2"/>
  <c r="J58" i="2" s="1"/>
  <c r="J57" i="2" s="1"/>
  <c r="I64" i="2"/>
  <c r="H64" i="2"/>
  <c r="G64" i="2"/>
  <c r="F64" i="2"/>
  <c r="E64" i="2"/>
  <c r="D64" i="2"/>
  <c r="D58" i="2" s="1"/>
  <c r="D57" i="2" s="1"/>
  <c r="C64" i="2"/>
  <c r="AB63" i="2"/>
  <c r="N63" i="2"/>
  <c r="M63" i="2"/>
  <c r="L63" i="2"/>
  <c r="K63" i="2"/>
  <c r="J63" i="2"/>
  <c r="I63" i="2"/>
  <c r="H63" i="2"/>
  <c r="G63" i="2"/>
  <c r="F63" i="2"/>
  <c r="E63" i="2"/>
  <c r="D63" i="2"/>
  <c r="C63" i="2"/>
  <c r="O63" i="2" s="1"/>
  <c r="AC63" i="2" s="1"/>
  <c r="AB62" i="2"/>
  <c r="N62" i="2"/>
  <c r="M62" i="2"/>
  <c r="L62" i="2"/>
  <c r="K62" i="2"/>
  <c r="K58" i="2" s="1"/>
  <c r="K57" i="2" s="1"/>
  <c r="J62" i="2"/>
  <c r="I62" i="2"/>
  <c r="H62" i="2"/>
  <c r="G62" i="2"/>
  <c r="F62" i="2"/>
  <c r="E62" i="2"/>
  <c r="E58" i="2" s="1"/>
  <c r="E57" i="2" s="1"/>
  <c r="D62" i="2"/>
  <c r="C62" i="2"/>
  <c r="AB61" i="2"/>
  <c r="N61" i="2"/>
  <c r="M61" i="2"/>
  <c r="L61" i="2"/>
  <c r="K61" i="2"/>
  <c r="J61" i="2"/>
  <c r="I61" i="2"/>
  <c r="H61" i="2"/>
  <c r="G61" i="2"/>
  <c r="F61" i="2"/>
  <c r="E61" i="2"/>
  <c r="D61" i="2"/>
  <c r="C61" i="2"/>
  <c r="AB60" i="2"/>
  <c r="AB58" i="2" s="1"/>
  <c r="AB57" i="2" s="1"/>
  <c r="N60" i="2"/>
  <c r="M60" i="2"/>
  <c r="L60" i="2"/>
  <c r="L58" i="2" s="1"/>
  <c r="L57" i="2" s="1"/>
  <c r="K60" i="2"/>
  <c r="J60" i="2"/>
  <c r="I60" i="2"/>
  <c r="H60" i="2"/>
  <c r="G60" i="2"/>
  <c r="F60" i="2"/>
  <c r="F58" i="2" s="1"/>
  <c r="F57" i="2" s="1"/>
  <c r="E60" i="2"/>
  <c r="D60" i="2"/>
  <c r="C60" i="2"/>
  <c r="AB59" i="2"/>
  <c r="N59" i="2"/>
  <c r="N58" i="2" s="1"/>
  <c r="M59" i="2"/>
  <c r="L59" i="2"/>
  <c r="K59" i="2"/>
  <c r="J59" i="2"/>
  <c r="I59" i="2"/>
  <c r="I58" i="2" s="1"/>
  <c r="H59" i="2"/>
  <c r="H58" i="2" s="1"/>
  <c r="G59" i="2"/>
  <c r="F59" i="2"/>
  <c r="E59" i="2"/>
  <c r="D59" i="2"/>
  <c r="C59" i="2"/>
  <c r="C58" i="2" s="1"/>
  <c r="C57" i="2" s="1"/>
  <c r="AA58" i="2"/>
  <c r="Z58" i="2"/>
  <c r="Y58" i="2"/>
  <c r="X58" i="2"/>
  <c r="X57" i="2" s="1"/>
  <c r="W58" i="2"/>
  <c r="W57" i="2" s="1"/>
  <c r="V58" i="2"/>
  <c r="V57" i="2" s="1"/>
  <c r="U58" i="2"/>
  <c r="T58" i="2"/>
  <c r="S58" i="2"/>
  <c r="R58" i="2"/>
  <c r="R57" i="2" s="1"/>
  <c r="Q58" i="2"/>
  <c r="Q57" i="2" s="1"/>
  <c r="P58" i="2"/>
  <c r="P57" i="2" s="1"/>
  <c r="AA57" i="2"/>
  <c r="Z57" i="2"/>
  <c r="Y57" i="2"/>
  <c r="U57" i="2"/>
  <c r="T57" i="2"/>
  <c r="S57" i="2"/>
  <c r="N57" i="2"/>
  <c r="I57" i="2"/>
  <c r="H57" i="2"/>
  <c r="AB56" i="2"/>
  <c r="N56" i="2"/>
  <c r="M56" i="2"/>
  <c r="L56" i="2"/>
  <c r="K56" i="2"/>
  <c r="J56" i="2"/>
  <c r="I56" i="2"/>
  <c r="H56" i="2"/>
  <c r="G56" i="2"/>
  <c r="F56" i="2"/>
  <c r="E56" i="2"/>
  <c r="D56" i="2"/>
  <c r="C56" i="2"/>
  <c r="AB55" i="2"/>
  <c r="N55" i="2"/>
  <c r="M55" i="2"/>
  <c r="L55" i="2"/>
  <c r="K55" i="2"/>
  <c r="J55" i="2"/>
  <c r="I55" i="2"/>
  <c r="H55" i="2"/>
  <c r="G55" i="2"/>
  <c r="F55" i="2"/>
  <c r="E55" i="2"/>
  <c r="D55" i="2"/>
  <c r="C55" i="2"/>
  <c r="O55" i="2" s="1"/>
  <c r="AD55" i="2" s="1"/>
  <c r="AB54" i="2"/>
  <c r="N54" i="2"/>
  <c r="M54" i="2"/>
  <c r="L54" i="2"/>
  <c r="K54" i="2"/>
  <c r="J54" i="2"/>
  <c r="I54" i="2"/>
  <c r="H54" i="2"/>
  <c r="G54" i="2"/>
  <c r="F54" i="2"/>
  <c r="E54" i="2"/>
  <c r="D54" i="2"/>
  <c r="C54" i="2"/>
  <c r="O54" i="2" s="1"/>
  <c r="AB53" i="2"/>
  <c r="N53" i="2"/>
  <c r="M53" i="2"/>
  <c r="M50" i="2" s="1"/>
  <c r="M47" i="2" s="1"/>
  <c r="L53" i="2"/>
  <c r="K53" i="2"/>
  <c r="K50" i="2" s="1"/>
  <c r="J53" i="2"/>
  <c r="I53" i="2"/>
  <c r="H53" i="2"/>
  <c r="G53" i="2"/>
  <c r="G50" i="2" s="1"/>
  <c r="F53" i="2"/>
  <c r="E53" i="2"/>
  <c r="E50" i="2" s="1"/>
  <c r="D53" i="2"/>
  <c r="C53" i="2"/>
  <c r="AB52" i="2"/>
  <c r="AB50" i="2" s="1"/>
  <c r="N52" i="2"/>
  <c r="M52" i="2"/>
  <c r="L52" i="2"/>
  <c r="K52" i="2"/>
  <c r="J52" i="2"/>
  <c r="J50" i="2" s="1"/>
  <c r="I52" i="2"/>
  <c r="H52" i="2"/>
  <c r="G52" i="2"/>
  <c r="F52" i="2"/>
  <c r="E52" i="2"/>
  <c r="D52" i="2"/>
  <c r="D50" i="2" s="1"/>
  <c r="C52" i="2"/>
  <c r="O52" i="2" s="1"/>
  <c r="AB51" i="2"/>
  <c r="N51" i="2"/>
  <c r="N50" i="2" s="1"/>
  <c r="M51" i="2"/>
  <c r="L51" i="2"/>
  <c r="K51" i="2"/>
  <c r="J51" i="2"/>
  <c r="I51" i="2"/>
  <c r="I50" i="2" s="1"/>
  <c r="H51" i="2"/>
  <c r="H50" i="2" s="1"/>
  <c r="G51" i="2"/>
  <c r="F51" i="2"/>
  <c r="E51" i="2"/>
  <c r="D51" i="2"/>
  <c r="C51" i="2"/>
  <c r="C50" i="2" s="1"/>
  <c r="AA50" i="2"/>
  <c r="Z50" i="2"/>
  <c r="Y50" i="2"/>
  <c r="X50" i="2"/>
  <c r="W50" i="2"/>
  <c r="V50" i="2"/>
  <c r="U50" i="2"/>
  <c r="T50" i="2"/>
  <c r="S50" i="2"/>
  <c r="R50" i="2"/>
  <c r="R47" i="2" s="1"/>
  <c r="Q50" i="2"/>
  <c r="P50" i="2"/>
  <c r="L50" i="2"/>
  <c r="F50" i="2"/>
  <c r="AB49" i="2"/>
  <c r="AB48" i="2" s="1"/>
  <c r="N49" i="2"/>
  <c r="M49" i="2"/>
  <c r="L49" i="2"/>
  <c r="K49" i="2"/>
  <c r="K48" i="2" s="1"/>
  <c r="K47" i="2" s="1"/>
  <c r="J49" i="2"/>
  <c r="J48" i="2" s="1"/>
  <c r="I49" i="2"/>
  <c r="I48" i="2" s="1"/>
  <c r="H49" i="2"/>
  <c r="G49" i="2"/>
  <c r="F49" i="2"/>
  <c r="E49" i="2"/>
  <c r="E48" i="2" s="1"/>
  <c r="E47" i="2" s="1"/>
  <c r="D49" i="2"/>
  <c r="D48" i="2" s="1"/>
  <c r="C49" i="2"/>
  <c r="C48" i="2" s="1"/>
  <c r="AA48" i="2"/>
  <c r="AA47" i="2" s="1"/>
  <c r="Z48" i="2"/>
  <c r="Z47" i="2" s="1"/>
  <c r="Y48" i="2"/>
  <c r="X48" i="2"/>
  <c r="W48" i="2"/>
  <c r="V48" i="2"/>
  <c r="U48" i="2"/>
  <c r="U47" i="2" s="1"/>
  <c r="T48" i="2"/>
  <c r="T47" i="2" s="1"/>
  <c r="S48" i="2"/>
  <c r="R48" i="2"/>
  <c r="Q48" i="2"/>
  <c r="P48" i="2"/>
  <c r="N48" i="2"/>
  <c r="N47" i="2" s="1"/>
  <c r="M48" i="2"/>
  <c r="L48" i="2"/>
  <c r="H48" i="2"/>
  <c r="H47" i="2" s="1"/>
  <c r="G48" i="2"/>
  <c r="F48" i="2"/>
  <c r="Y47" i="2"/>
  <c r="X47" i="2"/>
  <c r="W47" i="2"/>
  <c r="V47" i="2"/>
  <c r="S47" i="2"/>
  <c r="Q47" i="2"/>
  <c r="P47" i="2"/>
  <c r="L47" i="2"/>
  <c r="F47" i="2"/>
  <c r="AB46" i="2"/>
  <c r="N46" i="2"/>
  <c r="M46" i="2"/>
  <c r="L46" i="2"/>
  <c r="K46" i="2"/>
  <c r="J46" i="2"/>
  <c r="I46" i="2"/>
  <c r="H46" i="2"/>
  <c r="G46" i="2"/>
  <c r="F46" i="2"/>
  <c r="E46" i="2"/>
  <c r="D46" i="2"/>
  <c r="C46" i="2"/>
  <c r="O46" i="2" s="1"/>
  <c r="AB45" i="2"/>
  <c r="N45" i="2"/>
  <c r="M45" i="2"/>
  <c r="L45" i="2"/>
  <c r="K45" i="2"/>
  <c r="J45" i="2"/>
  <c r="I45" i="2"/>
  <c r="H45" i="2"/>
  <c r="G45" i="2"/>
  <c r="F45" i="2"/>
  <c r="E45" i="2"/>
  <c r="D45" i="2"/>
  <c r="C45" i="2"/>
  <c r="AB44" i="2"/>
  <c r="N44" i="2"/>
  <c r="M44" i="2"/>
  <c r="L44" i="2"/>
  <c r="K44" i="2"/>
  <c r="J44" i="2"/>
  <c r="I44" i="2"/>
  <c r="H44" i="2"/>
  <c r="G44" i="2"/>
  <c r="F44" i="2"/>
  <c r="E44" i="2"/>
  <c r="D44" i="2"/>
  <c r="C44" i="2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O43" i="2" s="1"/>
  <c r="AB42" i="2"/>
  <c r="N42" i="2"/>
  <c r="N40" i="2" s="1"/>
  <c r="M42" i="2"/>
  <c r="M40" i="2" s="1"/>
  <c r="L42" i="2"/>
  <c r="K42" i="2"/>
  <c r="J42" i="2"/>
  <c r="I42" i="2"/>
  <c r="H42" i="2"/>
  <c r="H40" i="2" s="1"/>
  <c r="G42" i="2"/>
  <c r="G40" i="2" s="1"/>
  <c r="F42" i="2"/>
  <c r="E42" i="2"/>
  <c r="D42" i="2"/>
  <c r="C42" i="2"/>
  <c r="O42" i="2" s="1"/>
  <c r="AB41" i="2"/>
  <c r="N41" i="2"/>
  <c r="M41" i="2"/>
  <c r="L41" i="2"/>
  <c r="L40" i="2" s="1"/>
  <c r="K41" i="2"/>
  <c r="K40" i="2" s="1"/>
  <c r="K37" i="2" s="1"/>
  <c r="J41" i="2"/>
  <c r="I41" i="2"/>
  <c r="H41" i="2"/>
  <c r="G41" i="2"/>
  <c r="F41" i="2"/>
  <c r="F40" i="2" s="1"/>
  <c r="E41" i="2"/>
  <c r="E40" i="2" s="1"/>
  <c r="E37" i="2" s="1"/>
  <c r="D41" i="2"/>
  <c r="C41" i="2"/>
  <c r="AB40" i="2"/>
  <c r="AA40" i="2"/>
  <c r="Z40" i="2"/>
  <c r="Z37" i="2" s="1"/>
  <c r="Z25" i="2" s="1"/>
  <c r="Z10" i="2" s="1"/>
  <c r="Y40" i="2"/>
  <c r="X40" i="2"/>
  <c r="W40" i="2"/>
  <c r="V40" i="2"/>
  <c r="U40" i="2"/>
  <c r="T40" i="2"/>
  <c r="T37" i="2" s="1"/>
  <c r="T25" i="2" s="1"/>
  <c r="T10" i="2" s="1"/>
  <c r="S40" i="2"/>
  <c r="R40" i="2"/>
  <c r="Q40" i="2"/>
  <c r="P40" i="2"/>
  <c r="J40" i="2"/>
  <c r="J37" i="2" s="1"/>
  <c r="I40" i="2"/>
  <c r="D40" i="2"/>
  <c r="C40" i="2"/>
  <c r="AB39" i="2"/>
  <c r="N39" i="2"/>
  <c r="M39" i="2"/>
  <c r="L39" i="2"/>
  <c r="K39" i="2"/>
  <c r="J39" i="2"/>
  <c r="I39" i="2"/>
  <c r="H39" i="2"/>
  <c r="H37" i="2" s="1"/>
  <c r="G39" i="2"/>
  <c r="F39" i="2"/>
  <c r="E39" i="2"/>
  <c r="D39" i="2"/>
  <c r="C39" i="2"/>
  <c r="AB38" i="2"/>
  <c r="AB37" i="2" s="1"/>
  <c r="N38" i="2"/>
  <c r="M38" i="2"/>
  <c r="L38" i="2"/>
  <c r="K38" i="2"/>
  <c r="J38" i="2"/>
  <c r="I38" i="2"/>
  <c r="I37" i="2" s="1"/>
  <c r="H38" i="2"/>
  <c r="G38" i="2"/>
  <c r="G37" i="2" s="1"/>
  <c r="F38" i="2"/>
  <c r="E38" i="2"/>
  <c r="D38" i="2"/>
  <c r="C38" i="2"/>
  <c r="AA37" i="2"/>
  <c r="Y37" i="2"/>
  <c r="X37" i="2"/>
  <c r="W37" i="2"/>
  <c r="W25" i="2" s="1"/>
  <c r="W10" i="2" s="1"/>
  <c r="W9" i="2" s="1"/>
  <c r="V37" i="2"/>
  <c r="V25" i="2" s="1"/>
  <c r="V10" i="2" s="1"/>
  <c r="V9" i="2" s="1"/>
  <c r="U37" i="2"/>
  <c r="S37" i="2"/>
  <c r="R37" i="2"/>
  <c r="Q37" i="2"/>
  <c r="P37" i="2"/>
  <c r="M37" i="2"/>
  <c r="D37" i="2"/>
  <c r="AB36" i="2"/>
  <c r="N36" i="2"/>
  <c r="M36" i="2"/>
  <c r="L36" i="2"/>
  <c r="K36" i="2"/>
  <c r="J36" i="2"/>
  <c r="I36" i="2"/>
  <c r="H36" i="2"/>
  <c r="G36" i="2"/>
  <c r="F36" i="2"/>
  <c r="E36" i="2"/>
  <c r="D36" i="2"/>
  <c r="C36" i="2"/>
  <c r="O36" i="2" s="1"/>
  <c r="AB35" i="2"/>
  <c r="N35" i="2"/>
  <c r="M35" i="2"/>
  <c r="L35" i="2"/>
  <c r="K35" i="2"/>
  <c r="J35" i="2"/>
  <c r="I35" i="2"/>
  <c r="H35" i="2"/>
  <c r="G35" i="2"/>
  <c r="F35" i="2"/>
  <c r="E35" i="2"/>
  <c r="D35" i="2"/>
  <c r="C35" i="2"/>
  <c r="O35" i="2" s="1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AB33" i="2"/>
  <c r="N33" i="2"/>
  <c r="M33" i="2"/>
  <c r="L33" i="2"/>
  <c r="K33" i="2"/>
  <c r="J33" i="2"/>
  <c r="I33" i="2"/>
  <c r="H33" i="2"/>
  <c r="G33" i="2"/>
  <c r="F33" i="2"/>
  <c r="E33" i="2"/>
  <c r="D33" i="2"/>
  <c r="C33" i="2"/>
  <c r="O33" i="2" s="1"/>
  <c r="AB32" i="2"/>
  <c r="N32" i="2"/>
  <c r="M32" i="2"/>
  <c r="L32" i="2"/>
  <c r="K32" i="2"/>
  <c r="J32" i="2"/>
  <c r="I32" i="2"/>
  <c r="H32" i="2"/>
  <c r="G32" i="2"/>
  <c r="F32" i="2"/>
  <c r="E32" i="2"/>
  <c r="D32" i="2"/>
  <c r="C32" i="2"/>
  <c r="O32" i="2" s="1"/>
  <c r="AB31" i="2"/>
  <c r="N31" i="2"/>
  <c r="M31" i="2"/>
  <c r="M29" i="2" s="1"/>
  <c r="L31" i="2"/>
  <c r="K31" i="2"/>
  <c r="J31" i="2"/>
  <c r="I31" i="2"/>
  <c r="H31" i="2"/>
  <c r="G31" i="2"/>
  <c r="G29" i="2" s="1"/>
  <c r="F31" i="2"/>
  <c r="E31" i="2"/>
  <c r="D31" i="2"/>
  <c r="C31" i="2"/>
  <c r="AB30" i="2"/>
  <c r="N30" i="2"/>
  <c r="M30" i="2"/>
  <c r="L30" i="2"/>
  <c r="K30" i="2"/>
  <c r="J30" i="2"/>
  <c r="I30" i="2"/>
  <c r="H30" i="2"/>
  <c r="G30" i="2"/>
  <c r="F30" i="2"/>
  <c r="E30" i="2"/>
  <c r="D30" i="2"/>
  <c r="C30" i="2"/>
  <c r="C29" i="2" s="1"/>
  <c r="AA29" i="2"/>
  <c r="Z29" i="2"/>
  <c r="Y29" i="2"/>
  <c r="X29" i="2"/>
  <c r="W29" i="2"/>
  <c r="V29" i="2"/>
  <c r="U29" i="2"/>
  <c r="T29" i="2"/>
  <c r="S29" i="2"/>
  <c r="R29" i="2"/>
  <c r="Q29" i="2"/>
  <c r="P29" i="2"/>
  <c r="L29" i="2"/>
  <c r="I29" i="2"/>
  <c r="F29" i="2"/>
  <c r="AB28" i="2"/>
  <c r="AB26" i="2" s="1"/>
  <c r="N28" i="2"/>
  <c r="M28" i="2"/>
  <c r="M26" i="2" s="1"/>
  <c r="M25" i="2" s="1"/>
  <c r="L28" i="2"/>
  <c r="K28" i="2"/>
  <c r="J28" i="2"/>
  <c r="J26" i="2" s="1"/>
  <c r="I28" i="2"/>
  <c r="H28" i="2"/>
  <c r="G28" i="2"/>
  <c r="G26" i="2" s="1"/>
  <c r="G25" i="2" s="1"/>
  <c r="F28" i="2"/>
  <c r="E28" i="2"/>
  <c r="D28" i="2"/>
  <c r="D26" i="2" s="1"/>
  <c r="C28" i="2"/>
  <c r="AB27" i="2"/>
  <c r="N27" i="2"/>
  <c r="N26" i="2" s="1"/>
  <c r="M27" i="2"/>
  <c r="L27" i="2"/>
  <c r="K27" i="2"/>
  <c r="K26" i="2" s="1"/>
  <c r="J27" i="2"/>
  <c r="I27" i="2"/>
  <c r="H27" i="2"/>
  <c r="H26" i="2" s="1"/>
  <c r="G27" i="2"/>
  <c r="F27" i="2"/>
  <c r="E27" i="2"/>
  <c r="E26" i="2" s="1"/>
  <c r="D27" i="2"/>
  <c r="C27" i="2"/>
  <c r="O27" i="2" s="1"/>
  <c r="AA26" i="2"/>
  <c r="AA25" i="2" s="1"/>
  <c r="Z26" i="2"/>
  <c r="Y26" i="2"/>
  <c r="Y25" i="2" s="1"/>
  <c r="X26" i="2"/>
  <c r="W26" i="2"/>
  <c r="V26" i="2"/>
  <c r="U26" i="2"/>
  <c r="U25" i="2" s="1"/>
  <c r="T26" i="2"/>
  <c r="S26" i="2"/>
  <c r="S25" i="2" s="1"/>
  <c r="S10" i="2" s="1"/>
  <c r="S9" i="2" s="1"/>
  <c r="R26" i="2"/>
  <c r="Q26" i="2"/>
  <c r="P26" i="2"/>
  <c r="L26" i="2"/>
  <c r="I26" i="2"/>
  <c r="F26" i="2"/>
  <c r="Q25" i="2"/>
  <c r="P25" i="2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AB23" i="2"/>
  <c r="N23" i="2"/>
  <c r="M23" i="2"/>
  <c r="L23" i="2"/>
  <c r="K23" i="2"/>
  <c r="J23" i="2"/>
  <c r="I23" i="2"/>
  <c r="H23" i="2"/>
  <c r="G23" i="2"/>
  <c r="F23" i="2"/>
  <c r="E23" i="2"/>
  <c r="D23" i="2"/>
  <c r="C23" i="2"/>
  <c r="O23" i="2" s="1"/>
  <c r="AB22" i="2"/>
  <c r="N22" i="2"/>
  <c r="M22" i="2"/>
  <c r="L22" i="2"/>
  <c r="K22" i="2"/>
  <c r="J22" i="2"/>
  <c r="I22" i="2"/>
  <c r="H22" i="2"/>
  <c r="G22" i="2"/>
  <c r="F22" i="2"/>
  <c r="E22" i="2"/>
  <c r="D22" i="2"/>
  <c r="C22" i="2"/>
  <c r="AB21" i="2"/>
  <c r="N21" i="2"/>
  <c r="M21" i="2"/>
  <c r="L21" i="2"/>
  <c r="K21" i="2"/>
  <c r="J21" i="2"/>
  <c r="I21" i="2"/>
  <c r="H21" i="2"/>
  <c r="G21" i="2"/>
  <c r="F21" i="2"/>
  <c r="E21" i="2"/>
  <c r="D21" i="2"/>
  <c r="C21" i="2"/>
  <c r="O21" i="2" s="1"/>
  <c r="AB20" i="2"/>
  <c r="N20" i="2"/>
  <c r="M20" i="2"/>
  <c r="L20" i="2"/>
  <c r="K20" i="2"/>
  <c r="J20" i="2"/>
  <c r="I20" i="2"/>
  <c r="H20" i="2"/>
  <c r="G20" i="2"/>
  <c r="F20" i="2"/>
  <c r="E20" i="2"/>
  <c r="D20" i="2"/>
  <c r="C20" i="2"/>
  <c r="O20" i="2" s="1"/>
  <c r="AB19" i="2"/>
  <c r="N19" i="2"/>
  <c r="M19" i="2"/>
  <c r="M17" i="2" s="1"/>
  <c r="M16" i="2" s="1"/>
  <c r="L19" i="2"/>
  <c r="K19" i="2"/>
  <c r="J19" i="2"/>
  <c r="I19" i="2"/>
  <c r="H19" i="2"/>
  <c r="G19" i="2"/>
  <c r="G17" i="2" s="1"/>
  <c r="G16" i="2" s="1"/>
  <c r="F19" i="2"/>
  <c r="E19" i="2"/>
  <c r="D19" i="2"/>
  <c r="C19" i="2"/>
  <c r="AB18" i="2"/>
  <c r="N18" i="2"/>
  <c r="M18" i="2"/>
  <c r="L18" i="2"/>
  <c r="K18" i="2"/>
  <c r="J18" i="2"/>
  <c r="I18" i="2"/>
  <c r="H18" i="2"/>
  <c r="G18" i="2"/>
  <c r="F18" i="2"/>
  <c r="E18" i="2"/>
  <c r="D18" i="2"/>
  <c r="C18" i="2"/>
  <c r="C17" i="2" s="1"/>
  <c r="C16" i="2" s="1"/>
  <c r="AA17" i="2"/>
  <c r="AA16" i="2" s="1"/>
  <c r="Z17" i="2"/>
  <c r="Y17" i="2"/>
  <c r="X17" i="2"/>
  <c r="X16" i="2" s="1"/>
  <c r="W17" i="2"/>
  <c r="V17" i="2"/>
  <c r="U17" i="2"/>
  <c r="U16" i="2" s="1"/>
  <c r="T17" i="2"/>
  <c r="S17" i="2"/>
  <c r="R17" i="2"/>
  <c r="R16" i="2" s="1"/>
  <c r="Q17" i="2"/>
  <c r="P17" i="2"/>
  <c r="L17" i="2"/>
  <c r="L16" i="2" s="1"/>
  <c r="I17" i="2"/>
  <c r="I16" i="2" s="1"/>
  <c r="F17" i="2"/>
  <c r="F16" i="2" s="1"/>
  <c r="Z16" i="2"/>
  <c r="Y16" i="2"/>
  <c r="W16" i="2"/>
  <c r="V16" i="2"/>
  <c r="T16" i="2"/>
  <c r="S16" i="2"/>
  <c r="Q16" i="2"/>
  <c r="Q10" i="2" s="1"/>
  <c r="Q9" i="2" s="1"/>
  <c r="P16" i="2"/>
  <c r="P10" i="2" s="1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B14" i="2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AB13" i="2"/>
  <c r="AB11" i="2" s="1"/>
  <c r="N13" i="2"/>
  <c r="M13" i="2"/>
  <c r="M11" i="2" s="1"/>
  <c r="L13" i="2"/>
  <c r="K13" i="2"/>
  <c r="J13" i="2"/>
  <c r="J11" i="2" s="1"/>
  <c r="I13" i="2"/>
  <c r="H13" i="2"/>
  <c r="G13" i="2"/>
  <c r="F13" i="2"/>
  <c r="E13" i="2"/>
  <c r="D13" i="2"/>
  <c r="D11" i="2" s="1"/>
  <c r="C13" i="2"/>
  <c r="AB12" i="2"/>
  <c r="O12" i="2"/>
  <c r="AD12" i="2" s="1"/>
  <c r="N12" i="2"/>
  <c r="N11" i="2" s="1"/>
  <c r="M12" i="2"/>
  <c r="L12" i="2"/>
  <c r="K12" i="2"/>
  <c r="J12" i="2"/>
  <c r="I12" i="2"/>
  <c r="I11" i="2" s="1"/>
  <c r="H12" i="2"/>
  <c r="H11" i="2" s="1"/>
  <c r="G12" i="2"/>
  <c r="F12" i="2"/>
  <c r="E12" i="2"/>
  <c r="D12" i="2"/>
  <c r="C12" i="2"/>
  <c r="C11" i="2" s="1"/>
  <c r="AA11" i="2"/>
  <c r="AA10" i="2" s="1"/>
  <c r="Z11" i="2"/>
  <c r="Y11" i="2"/>
  <c r="X11" i="2"/>
  <c r="W11" i="2"/>
  <c r="V11" i="2"/>
  <c r="U11" i="2"/>
  <c r="U10" i="2" s="1"/>
  <c r="U9" i="2" s="1"/>
  <c r="U105" i="2" s="1"/>
  <c r="T11" i="2"/>
  <c r="S11" i="2"/>
  <c r="R11" i="2"/>
  <c r="Q11" i="2"/>
  <c r="P11" i="2"/>
  <c r="L11" i="2"/>
  <c r="G11" i="2"/>
  <c r="F11" i="2"/>
  <c r="AA9" i="2"/>
  <c r="Z9" i="2"/>
  <c r="Z105" i="2" s="1"/>
  <c r="Y10" i="2" l="1"/>
  <c r="Y9" i="2" s="1"/>
  <c r="Y105" i="2" s="1"/>
  <c r="M10" i="2"/>
  <c r="AC20" i="2"/>
  <c r="AD20" i="2"/>
  <c r="AD33" i="2"/>
  <c r="AC33" i="2"/>
  <c r="AD21" i="2"/>
  <c r="AC21" i="2"/>
  <c r="AD43" i="2"/>
  <c r="AC43" i="2"/>
  <c r="AC35" i="2"/>
  <c r="AD35" i="2"/>
  <c r="AC14" i="2"/>
  <c r="AD14" i="2"/>
  <c r="AC23" i="2"/>
  <c r="AD23" i="2"/>
  <c r="AD36" i="2"/>
  <c r="AC36" i="2"/>
  <c r="AD91" i="2"/>
  <c r="AC91" i="2"/>
  <c r="AD15" i="2"/>
  <c r="AC15" i="2"/>
  <c r="AD24" i="2"/>
  <c r="AC24" i="2"/>
  <c r="AD27" i="2"/>
  <c r="AC27" i="2"/>
  <c r="AD46" i="2"/>
  <c r="AC46" i="2"/>
  <c r="AD72" i="2"/>
  <c r="AC72" i="2"/>
  <c r="AC32" i="2"/>
  <c r="AD32" i="2"/>
  <c r="L66" i="2"/>
  <c r="O18" i="2"/>
  <c r="I25" i="2"/>
  <c r="I10" i="2" s="1"/>
  <c r="I9" i="2" s="1"/>
  <c r="I105" i="2" s="1"/>
  <c r="R25" i="2"/>
  <c r="R10" i="2" s="1"/>
  <c r="R9" i="2" s="1"/>
  <c r="R105" i="2" s="1"/>
  <c r="X25" i="2"/>
  <c r="O30" i="2"/>
  <c r="AC42" i="2"/>
  <c r="AD42" i="2"/>
  <c r="O51" i="2"/>
  <c r="AD54" i="2"/>
  <c r="AC54" i="2"/>
  <c r="O59" i="2"/>
  <c r="M67" i="2"/>
  <c r="M66" i="2" s="1"/>
  <c r="T67" i="2"/>
  <c r="T66" i="2" s="1"/>
  <c r="T9" i="2" s="1"/>
  <c r="T105" i="2" s="1"/>
  <c r="F66" i="2"/>
  <c r="N87" i="2"/>
  <c r="O38" i="2"/>
  <c r="C37" i="2"/>
  <c r="N37" i="2"/>
  <c r="AA105" i="2"/>
  <c r="X10" i="2"/>
  <c r="E17" i="2"/>
  <c r="E16" i="2" s="1"/>
  <c r="K17" i="2"/>
  <c r="K16" i="2" s="1"/>
  <c r="O28" i="2"/>
  <c r="E29" i="2"/>
  <c r="E25" i="2" s="1"/>
  <c r="K29" i="2"/>
  <c r="K25" i="2" s="1"/>
  <c r="O39" i="2"/>
  <c r="AD52" i="2"/>
  <c r="AC52" i="2"/>
  <c r="AC55" i="2"/>
  <c r="O60" i="2"/>
  <c r="AC60" i="2" s="1"/>
  <c r="X66" i="2"/>
  <c r="R66" i="2"/>
  <c r="AB69" i="2"/>
  <c r="AB68" i="2" s="1"/>
  <c r="AB67" i="2" s="1"/>
  <c r="AB66" i="2" s="1"/>
  <c r="H74" i="2"/>
  <c r="D78" i="2"/>
  <c r="J78" i="2"/>
  <c r="P87" i="2"/>
  <c r="P9" i="2" s="1"/>
  <c r="P105" i="2" s="1"/>
  <c r="D88" i="2"/>
  <c r="D87" i="2" s="1"/>
  <c r="J88" i="2"/>
  <c r="J87" i="2" s="1"/>
  <c r="F87" i="2"/>
  <c r="V105" i="2"/>
  <c r="O102" i="2"/>
  <c r="N67" i="2"/>
  <c r="N66" i="2" s="1"/>
  <c r="AD79" i="2"/>
  <c r="O84" i="2"/>
  <c r="E11" i="2"/>
  <c r="K11" i="2"/>
  <c r="AC12" i="2"/>
  <c r="O19" i="2"/>
  <c r="AB17" i="2"/>
  <c r="AB16" i="2" s="1"/>
  <c r="AB10" i="2" s="1"/>
  <c r="AB9" i="2" s="1"/>
  <c r="AB105" i="2" s="1"/>
  <c r="C26" i="2"/>
  <c r="C25" i="2" s="1"/>
  <c r="C10" i="2" s="1"/>
  <c r="C9" i="2" s="1"/>
  <c r="C105" i="2" s="1"/>
  <c r="O31" i="2"/>
  <c r="AB29" i="2"/>
  <c r="AB25" i="2" s="1"/>
  <c r="O56" i="2"/>
  <c r="O61" i="2"/>
  <c r="AC61" i="2" s="1"/>
  <c r="O75" i="2"/>
  <c r="O80" i="2"/>
  <c r="O78" i="2" s="1"/>
  <c r="O94" i="2"/>
  <c r="H96" i="2"/>
  <c r="H87" i="2" s="1"/>
  <c r="AC99" i="2"/>
  <c r="Q105" i="2"/>
  <c r="W105" i="2"/>
  <c r="O13" i="2"/>
  <c r="D17" i="2"/>
  <c r="D16" i="2" s="1"/>
  <c r="D10" i="2" s="1"/>
  <c r="D9" i="2" s="1"/>
  <c r="D105" i="2" s="1"/>
  <c r="J17" i="2"/>
  <c r="J16" i="2" s="1"/>
  <c r="D29" i="2"/>
  <c r="D25" i="2" s="1"/>
  <c r="J29" i="2"/>
  <c r="J25" i="2" s="1"/>
  <c r="F37" i="2"/>
  <c r="F25" i="2" s="1"/>
  <c r="F10" i="2" s="1"/>
  <c r="F9" i="2" s="1"/>
  <c r="F105" i="2" s="1"/>
  <c r="L37" i="2"/>
  <c r="L25" i="2" s="1"/>
  <c r="L10" i="2" s="1"/>
  <c r="L9" i="2" s="1"/>
  <c r="L105" i="2" s="1"/>
  <c r="G47" i="2"/>
  <c r="G10" i="2" s="1"/>
  <c r="G9" i="2" s="1"/>
  <c r="G105" i="2" s="1"/>
  <c r="C47" i="2"/>
  <c r="I47" i="2"/>
  <c r="O49" i="2"/>
  <c r="O62" i="2"/>
  <c r="AC62" i="2" s="1"/>
  <c r="G67" i="2"/>
  <c r="G66" i="2" s="1"/>
  <c r="D68" i="2"/>
  <c r="D67" i="2" s="1"/>
  <c r="D66" i="2" s="1"/>
  <c r="F78" i="2"/>
  <c r="L78" i="2"/>
  <c r="E88" i="2"/>
  <c r="E87" i="2" s="1"/>
  <c r="K88" i="2"/>
  <c r="K87" i="2" s="1"/>
  <c r="O95" i="2"/>
  <c r="O97" i="2"/>
  <c r="E100" i="2"/>
  <c r="O104" i="2"/>
  <c r="O11" i="2"/>
  <c r="H17" i="2"/>
  <c r="H16" i="2" s="1"/>
  <c r="N17" i="2"/>
  <c r="N16" i="2" s="1"/>
  <c r="O22" i="2"/>
  <c r="H29" i="2"/>
  <c r="H25" i="2" s="1"/>
  <c r="H10" i="2" s="1"/>
  <c r="N29" i="2"/>
  <c r="N25" i="2" s="1"/>
  <c r="O34" i="2"/>
  <c r="H67" i="2"/>
  <c r="H66" i="2" s="1"/>
  <c r="AC71" i="2"/>
  <c r="AD71" i="2"/>
  <c r="L87" i="2"/>
  <c r="O98" i="2"/>
  <c r="AC98" i="2" s="1"/>
  <c r="S105" i="2"/>
  <c r="O44" i="2"/>
  <c r="O53" i="2"/>
  <c r="G58" i="2"/>
  <c r="G57" i="2" s="1"/>
  <c r="M58" i="2"/>
  <c r="M57" i="2" s="1"/>
  <c r="O64" i="2"/>
  <c r="AC64" i="2" s="1"/>
  <c r="I68" i="2"/>
  <c r="I67" i="2" s="1"/>
  <c r="I66" i="2" s="1"/>
  <c r="O73" i="2"/>
  <c r="O76" i="2"/>
  <c r="O81" i="2"/>
  <c r="G87" i="2"/>
  <c r="C88" i="2"/>
  <c r="C87" i="2" s="1"/>
  <c r="I88" i="2"/>
  <c r="I87" i="2" s="1"/>
  <c r="O89" i="2"/>
  <c r="O92" i="2"/>
  <c r="AC92" i="2" s="1"/>
  <c r="K100" i="2"/>
  <c r="O45" i="2"/>
  <c r="AC45" i="2" s="1"/>
  <c r="D47" i="2"/>
  <c r="J47" i="2"/>
  <c r="AB47" i="2"/>
  <c r="C68" i="2"/>
  <c r="C67" i="2" s="1"/>
  <c r="C66" i="2" s="1"/>
  <c r="O77" i="2"/>
  <c r="O85" i="2"/>
  <c r="T87" i="2"/>
  <c r="O41" i="2"/>
  <c r="O70" i="2"/>
  <c r="D74" i="2"/>
  <c r="J74" i="2"/>
  <c r="J67" i="2" s="1"/>
  <c r="J66" i="2" s="1"/>
  <c r="AB74" i="2"/>
  <c r="O83" i="2"/>
  <c r="N10" i="2" l="1"/>
  <c r="N9" i="2" s="1"/>
  <c r="N105" i="2" s="1"/>
  <c r="AD78" i="2"/>
  <c r="AC78" i="2"/>
  <c r="H9" i="2"/>
  <c r="H105" i="2" s="1"/>
  <c r="K105" i="2"/>
  <c r="AD34" i="2"/>
  <c r="AC34" i="2"/>
  <c r="AC104" i="2"/>
  <c r="AD104" i="2"/>
  <c r="AD49" i="2"/>
  <c r="O48" i="2"/>
  <c r="AC49" i="2"/>
  <c r="AD75" i="2"/>
  <c r="AC75" i="2"/>
  <c r="O74" i="2"/>
  <c r="AD84" i="2"/>
  <c r="AC84" i="2"/>
  <c r="AC83" i="2"/>
  <c r="O82" i="2"/>
  <c r="AD83" i="2"/>
  <c r="AC89" i="2"/>
  <c r="O88" i="2"/>
  <c r="AD44" i="2"/>
  <c r="AC44" i="2"/>
  <c r="AD28" i="2"/>
  <c r="AC28" i="2"/>
  <c r="AD22" i="2"/>
  <c r="AC22" i="2"/>
  <c r="E105" i="2"/>
  <c r="AC56" i="2"/>
  <c r="AD56" i="2"/>
  <c r="AC38" i="2"/>
  <c r="AD38" i="2"/>
  <c r="O26" i="2"/>
  <c r="O69" i="2"/>
  <c r="AC70" i="2"/>
  <c r="AD70" i="2"/>
  <c r="AD81" i="2"/>
  <c r="AC81" i="2"/>
  <c r="AC11" i="2"/>
  <c r="AD11" i="2"/>
  <c r="AC80" i="2"/>
  <c r="AD80" i="2"/>
  <c r="AD53" i="2"/>
  <c r="AC53" i="2"/>
  <c r="AD97" i="2"/>
  <c r="AC97" i="2"/>
  <c r="AD101" i="2"/>
  <c r="O96" i="2"/>
  <c r="K10" i="2"/>
  <c r="K9" i="2" s="1"/>
  <c r="O58" i="2"/>
  <c r="AC59" i="2"/>
  <c r="AD30" i="2"/>
  <c r="O29" i="2"/>
  <c r="AC30" i="2"/>
  <c r="AD85" i="2"/>
  <c r="AC85" i="2"/>
  <c r="AC95" i="2"/>
  <c r="AD95" i="2"/>
  <c r="AC94" i="2"/>
  <c r="AD94" i="2"/>
  <c r="AD31" i="2"/>
  <c r="AC31" i="2"/>
  <c r="E10" i="2"/>
  <c r="E9" i="2" s="1"/>
  <c r="AC102" i="2"/>
  <c r="O101" i="2"/>
  <c r="AC39" i="2"/>
  <c r="AD39" i="2"/>
  <c r="X9" i="2"/>
  <c r="X105" i="2" s="1"/>
  <c r="M9" i="2"/>
  <c r="M105" i="2" s="1"/>
  <c r="AC77" i="2"/>
  <c r="AD77" i="2"/>
  <c r="AD51" i="2"/>
  <c r="AC51" i="2"/>
  <c r="O50" i="2"/>
  <c r="J10" i="2"/>
  <c r="J9" i="2" s="1"/>
  <c r="J105" i="2" s="1"/>
  <c r="O40" i="2"/>
  <c r="AC41" i="2"/>
  <c r="AD41" i="2"/>
  <c r="AD76" i="2"/>
  <c r="AC76" i="2"/>
  <c r="AD73" i="2"/>
  <c r="AC73" i="2"/>
  <c r="AD13" i="2"/>
  <c r="AC13" i="2"/>
  <c r="AD19" i="2"/>
  <c r="AC19" i="2"/>
  <c r="AD18" i="2"/>
  <c r="O17" i="2"/>
  <c r="AC18" i="2"/>
  <c r="AC74" i="2" l="1"/>
  <c r="AD74" i="2"/>
  <c r="AC101" i="2"/>
  <c r="O100" i="2"/>
  <c r="AC29" i="2"/>
  <c r="AD29" i="2"/>
  <c r="AC17" i="2"/>
  <c r="O16" i="2"/>
  <c r="AD17" i="2"/>
  <c r="AD40" i="2"/>
  <c r="AC40" i="2"/>
  <c r="AC82" i="2"/>
  <c r="AD82" i="2"/>
  <c r="AD69" i="2"/>
  <c r="AC69" i="2"/>
  <c r="O68" i="2"/>
  <c r="AD96" i="2"/>
  <c r="AC96" i="2"/>
  <c r="AC50" i="2"/>
  <c r="AD50" i="2"/>
  <c r="O57" i="2"/>
  <c r="AC57" i="2" s="1"/>
  <c r="AC58" i="2"/>
  <c r="AC26" i="2"/>
  <c r="AD26" i="2"/>
  <c r="AD48" i="2"/>
  <c r="AC48" i="2"/>
  <c r="O47" i="2"/>
  <c r="O37" i="2"/>
  <c r="O25" i="2" s="1"/>
  <c r="AC88" i="2"/>
  <c r="O87" i="2"/>
  <c r="AD88" i="2"/>
  <c r="AD25" i="2" l="1"/>
  <c r="AC25" i="2"/>
  <c r="AD16" i="2"/>
  <c r="AC16" i="2"/>
  <c r="O10" i="2"/>
  <c r="AC87" i="2"/>
  <c r="AD87" i="2"/>
  <c r="AD37" i="2"/>
  <c r="AC37" i="2"/>
  <c r="AC47" i="2"/>
  <c r="AD47" i="2"/>
  <c r="AC68" i="2"/>
  <c r="O67" i="2"/>
  <c r="AD68" i="2"/>
  <c r="AD100" i="2"/>
  <c r="AC100" i="2"/>
  <c r="AD67" i="2" l="1"/>
  <c r="O66" i="2"/>
  <c r="AC67" i="2"/>
  <c r="AD10" i="2"/>
  <c r="AC10" i="2"/>
  <c r="AD66" i="2" l="1"/>
  <c r="AC66" i="2"/>
  <c r="O9" i="2"/>
  <c r="AD9" i="2" l="1"/>
  <c r="AC9" i="2"/>
  <c r="O105" i="2"/>
  <c r="AB142" i="1"/>
  <c r="AC142" i="1" s="1"/>
  <c r="AD142" i="1" s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40" i="1"/>
  <c r="O140" i="1"/>
  <c r="AC140" i="1" s="1"/>
  <c r="AD140" i="1" s="1"/>
  <c r="AB139" i="1"/>
  <c r="O139" i="1"/>
  <c r="AC139" i="1" s="1"/>
  <c r="AB138" i="1"/>
  <c r="O138" i="1"/>
  <c r="AC137" i="1"/>
  <c r="AD137" i="1" s="1"/>
  <c r="AB137" i="1"/>
  <c r="O137" i="1"/>
  <c r="AB136" i="1"/>
  <c r="O136" i="1"/>
  <c r="AC136" i="1" s="1"/>
  <c r="AD136" i="1" s="1"/>
  <c r="AB135" i="1"/>
  <c r="O135" i="1"/>
  <c r="AD134" i="1"/>
  <c r="AB134" i="1"/>
  <c r="AC134" i="1" s="1"/>
  <c r="O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AB133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AB131" i="1"/>
  <c r="N131" i="1"/>
  <c r="M131" i="1"/>
  <c r="L131" i="1"/>
  <c r="K131" i="1"/>
  <c r="J131" i="1"/>
  <c r="I131" i="1"/>
  <c r="H131" i="1"/>
  <c r="G131" i="1"/>
  <c r="F131" i="1"/>
  <c r="E131" i="1"/>
  <c r="D131" i="1"/>
  <c r="AB130" i="1"/>
  <c r="O130" i="1"/>
  <c r="AC130" i="1" s="1"/>
  <c r="AB129" i="1"/>
  <c r="O129" i="1"/>
  <c r="AA128" i="1"/>
  <c r="Z128" i="1"/>
  <c r="Y128" i="1"/>
  <c r="X128" i="1"/>
  <c r="W128" i="1"/>
  <c r="V128" i="1"/>
  <c r="U128" i="1"/>
  <c r="T128" i="1"/>
  <c r="T124" i="1" s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AC127" i="1"/>
  <c r="AB127" i="1"/>
  <c r="O127" i="1"/>
  <c r="AC126" i="1"/>
  <c r="AD126" i="1" s="1"/>
  <c r="AB126" i="1"/>
  <c r="O126" i="1"/>
  <c r="AB125" i="1"/>
  <c r="AA125" i="1"/>
  <c r="AA124" i="1" s="1"/>
  <c r="Z125" i="1"/>
  <c r="Y125" i="1"/>
  <c r="Y124" i="1" s="1"/>
  <c r="X125" i="1"/>
  <c r="W125" i="1"/>
  <c r="V125" i="1"/>
  <c r="V124" i="1" s="1"/>
  <c r="U125" i="1"/>
  <c r="U124" i="1" s="1"/>
  <c r="T125" i="1"/>
  <c r="S125" i="1"/>
  <c r="R125" i="1"/>
  <c r="Q125" i="1"/>
  <c r="P125" i="1"/>
  <c r="P124" i="1" s="1"/>
  <c r="O125" i="1"/>
  <c r="O124" i="1" s="1"/>
  <c r="N125" i="1"/>
  <c r="M125" i="1"/>
  <c r="L125" i="1"/>
  <c r="K125" i="1"/>
  <c r="J125" i="1"/>
  <c r="J124" i="1" s="1"/>
  <c r="I125" i="1"/>
  <c r="I124" i="1" s="1"/>
  <c r="H125" i="1"/>
  <c r="G125" i="1"/>
  <c r="G124" i="1" s="1"/>
  <c r="F125" i="1"/>
  <c r="E125" i="1"/>
  <c r="D125" i="1"/>
  <c r="D124" i="1" s="1"/>
  <c r="C125" i="1"/>
  <c r="C124" i="1" s="1"/>
  <c r="Z124" i="1"/>
  <c r="X124" i="1"/>
  <c r="W124" i="1"/>
  <c r="S124" i="1"/>
  <c r="R124" i="1"/>
  <c r="Q124" i="1"/>
  <c r="N124" i="1"/>
  <c r="M124" i="1"/>
  <c r="L124" i="1"/>
  <c r="K124" i="1"/>
  <c r="H124" i="1"/>
  <c r="F124" i="1"/>
  <c r="E124" i="1"/>
  <c r="AC123" i="1"/>
  <c r="AD123" i="1" s="1"/>
  <c r="AB123" i="1"/>
  <c r="O123" i="1"/>
  <c r="AB122" i="1"/>
  <c r="O122" i="1"/>
  <c r="AB121" i="1"/>
  <c r="AA121" i="1"/>
  <c r="Z121" i="1"/>
  <c r="Y121" i="1"/>
  <c r="X121" i="1"/>
  <c r="W121" i="1"/>
  <c r="V121" i="1"/>
  <c r="U121" i="1"/>
  <c r="T121" i="1"/>
  <c r="S121" i="1"/>
  <c r="S116" i="1" s="1"/>
  <c r="S113" i="1" s="1"/>
  <c r="R121" i="1"/>
  <c r="Q121" i="1"/>
  <c r="P121" i="1"/>
  <c r="N121" i="1"/>
  <c r="M121" i="1"/>
  <c r="M116" i="1" s="1"/>
  <c r="L121" i="1"/>
  <c r="L116" i="1" s="1"/>
  <c r="L113" i="1" s="1"/>
  <c r="K121" i="1"/>
  <c r="J121" i="1"/>
  <c r="I121" i="1"/>
  <c r="H121" i="1"/>
  <c r="G121" i="1"/>
  <c r="G116" i="1" s="1"/>
  <c r="F121" i="1"/>
  <c r="E121" i="1"/>
  <c r="D121" i="1"/>
  <c r="C121" i="1"/>
  <c r="AB120" i="1"/>
  <c r="O120" i="1"/>
  <c r="AB119" i="1"/>
  <c r="O119" i="1"/>
  <c r="AB118" i="1"/>
  <c r="AB116" i="1" s="1"/>
  <c r="AA118" i="1"/>
  <c r="AA116" i="1" s="1"/>
  <c r="Z118" i="1"/>
  <c r="Y118" i="1"/>
  <c r="X118" i="1"/>
  <c r="X116" i="1" s="1"/>
  <c r="X113" i="1" s="1"/>
  <c r="W118" i="1"/>
  <c r="W116" i="1" s="1"/>
  <c r="V118" i="1"/>
  <c r="V116" i="1" s="1"/>
  <c r="U118" i="1"/>
  <c r="U116" i="1" s="1"/>
  <c r="T118" i="1"/>
  <c r="S118" i="1"/>
  <c r="R118" i="1"/>
  <c r="Q118" i="1"/>
  <c r="Q116" i="1" s="1"/>
  <c r="P118" i="1"/>
  <c r="P116" i="1" s="1"/>
  <c r="P113" i="1" s="1"/>
  <c r="N118" i="1"/>
  <c r="M118" i="1"/>
  <c r="L118" i="1"/>
  <c r="K118" i="1"/>
  <c r="J118" i="1"/>
  <c r="J116" i="1" s="1"/>
  <c r="I118" i="1"/>
  <c r="I116" i="1" s="1"/>
  <c r="I113" i="1" s="1"/>
  <c r="H118" i="1"/>
  <c r="G118" i="1"/>
  <c r="F118" i="1"/>
  <c r="F116" i="1" s="1"/>
  <c r="F113" i="1" s="1"/>
  <c r="E118" i="1"/>
  <c r="D118" i="1"/>
  <c r="D116" i="1" s="1"/>
  <c r="D113" i="1" s="1"/>
  <c r="C118" i="1"/>
  <c r="C116" i="1" s="1"/>
  <c r="AB117" i="1"/>
  <c r="O117" i="1"/>
  <c r="Z116" i="1"/>
  <c r="Y116" i="1"/>
  <c r="Y113" i="1" s="1"/>
  <c r="Y108" i="1" s="1"/>
  <c r="T116" i="1"/>
  <c r="R116" i="1"/>
  <c r="N116" i="1"/>
  <c r="K116" i="1"/>
  <c r="H116" i="1"/>
  <c r="E116" i="1"/>
  <c r="E113" i="1" s="1"/>
  <c r="AB115" i="1"/>
  <c r="AB114" i="1" s="1"/>
  <c r="AB113" i="1" s="1"/>
  <c r="O115" i="1"/>
  <c r="O114" i="1" s="1"/>
  <c r="AA114" i="1"/>
  <c r="Z114" i="1"/>
  <c r="Y114" i="1"/>
  <c r="X114" i="1"/>
  <c r="W114" i="1"/>
  <c r="W113" i="1" s="1"/>
  <c r="W108" i="1" s="1"/>
  <c r="V114" i="1"/>
  <c r="U114" i="1"/>
  <c r="T114" i="1"/>
  <c r="T113" i="1" s="1"/>
  <c r="S114" i="1"/>
  <c r="R114" i="1"/>
  <c r="Q114" i="1"/>
  <c r="Q113" i="1" s="1"/>
  <c r="Q108" i="1" s="1"/>
  <c r="P114" i="1"/>
  <c r="N114" i="1"/>
  <c r="N113" i="1" s="1"/>
  <c r="M114" i="1"/>
  <c r="L114" i="1"/>
  <c r="K114" i="1"/>
  <c r="J114" i="1"/>
  <c r="I114" i="1"/>
  <c r="H114" i="1"/>
  <c r="G114" i="1"/>
  <c r="G113" i="1" s="1"/>
  <c r="G108" i="1" s="1"/>
  <c r="F114" i="1"/>
  <c r="E114" i="1"/>
  <c r="D114" i="1"/>
  <c r="C114" i="1"/>
  <c r="AA113" i="1"/>
  <c r="V113" i="1"/>
  <c r="U113" i="1"/>
  <c r="R113" i="1"/>
  <c r="R108" i="1" s="1"/>
  <c r="K113" i="1"/>
  <c r="J113" i="1"/>
  <c r="C113" i="1"/>
  <c r="AB112" i="1"/>
  <c r="AC112" i="1" s="1"/>
  <c r="AD112" i="1" s="1"/>
  <c r="O112" i="1"/>
  <c r="AC111" i="1"/>
  <c r="AD111" i="1" s="1"/>
  <c r="AB111" i="1"/>
  <c r="O111" i="1"/>
  <c r="AC110" i="1"/>
  <c r="AB110" i="1"/>
  <c r="O110" i="1"/>
  <c r="O109" i="1" s="1"/>
  <c r="AB109" i="1"/>
  <c r="AA109" i="1"/>
  <c r="Z109" i="1"/>
  <c r="Y109" i="1"/>
  <c r="X109" i="1"/>
  <c r="W109" i="1"/>
  <c r="V109" i="1"/>
  <c r="U109" i="1"/>
  <c r="T109" i="1"/>
  <c r="T108" i="1" s="1"/>
  <c r="S109" i="1"/>
  <c r="R109" i="1"/>
  <c r="Q109" i="1"/>
  <c r="P109" i="1"/>
  <c r="N109" i="1"/>
  <c r="N108" i="1" s="1"/>
  <c r="M109" i="1"/>
  <c r="L109" i="1"/>
  <c r="K109" i="1"/>
  <c r="J109" i="1"/>
  <c r="J108" i="1" s="1"/>
  <c r="I109" i="1"/>
  <c r="H109" i="1"/>
  <c r="G109" i="1"/>
  <c r="F109" i="1"/>
  <c r="E109" i="1"/>
  <c r="D109" i="1"/>
  <c r="C109" i="1"/>
  <c r="S108" i="1"/>
  <c r="P108" i="1"/>
  <c r="L108" i="1"/>
  <c r="K108" i="1"/>
  <c r="E108" i="1"/>
  <c r="AC107" i="1"/>
  <c r="AD107" i="1" s="1"/>
  <c r="AB107" i="1"/>
  <c r="O107" i="1"/>
  <c r="AB105" i="1"/>
  <c r="O105" i="1"/>
  <c r="AB104" i="1"/>
  <c r="O104" i="1"/>
  <c r="AB103" i="1"/>
  <c r="AC103" i="1" s="1"/>
  <c r="O103" i="1"/>
  <c r="AB102" i="1"/>
  <c r="AA102" i="1"/>
  <c r="Z102" i="1"/>
  <c r="Z101" i="1" s="1"/>
  <c r="Y102" i="1"/>
  <c r="X102" i="1"/>
  <c r="W102" i="1"/>
  <c r="V102" i="1"/>
  <c r="U102" i="1"/>
  <c r="T102" i="1"/>
  <c r="T101" i="1" s="1"/>
  <c r="S102" i="1"/>
  <c r="R102" i="1"/>
  <c r="Q102" i="1"/>
  <c r="P102" i="1"/>
  <c r="P101" i="1" s="1"/>
  <c r="N102" i="1"/>
  <c r="N101" i="1" s="1"/>
  <c r="M102" i="1"/>
  <c r="L102" i="1"/>
  <c r="K102" i="1"/>
  <c r="J102" i="1"/>
  <c r="I102" i="1"/>
  <c r="H102" i="1"/>
  <c r="H101" i="1" s="1"/>
  <c r="G102" i="1"/>
  <c r="F102" i="1"/>
  <c r="E102" i="1"/>
  <c r="D102" i="1"/>
  <c r="C102" i="1"/>
  <c r="AA101" i="1"/>
  <c r="Y101" i="1"/>
  <c r="X101" i="1"/>
  <c r="W101" i="1"/>
  <c r="V101" i="1"/>
  <c r="U101" i="1"/>
  <c r="S101" i="1"/>
  <c r="R101" i="1"/>
  <c r="Q101" i="1"/>
  <c r="M101" i="1"/>
  <c r="L101" i="1"/>
  <c r="K101" i="1"/>
  <c r="J101" i="1"/>
  <c r="I101" i="1"/>
  <c r="G101" i="1"/>
  <c r="F101" i="1"/>
  <c r="E101" i="1"/>
  <c r="D101" i="1"/>
  <c r="D106" i="1" s="1"/>
  <c r="C101" i="1"/>
  <c r="AB100" i="1"/>
  <c r="AC100" i="1" s="1"/>
  <c r="AD100" i="1" s="1"/>
  <c r="W100" i="1"/>
  <c r="O100" i="1"/>
  <c r="AC99" i="1"/>
  <c r="AB99" i="1"/>
  <c r="O99" i="1"/>
  <c r="AD98" i="1"/>
  <c r="AB98" i="1"/>
  <c r="AC98" i="1" s="1"/>
  <c r="O98" i="1"/>
  <c r="AA97" i="1"/>
  <c r="AA88" i="1" s="1"/>
  <c r="Z97" i="1"/>
  <c r="Y97" i="1"/>
  <c r="X97" i="1"/>
  <c r="W97" i="1"/>
  <c r="W88" i="1" s="1"/>
  <c r="V97" i="1"/>
  <c r="U97" i="1"/>
  <c r="U88" i="1" s="1"/>
  <c r="T97" i="1"/>
  <c r="S97" i="1"/>
  <c r="R97" i="1"/>
  <c r="Q97" i="1"/>
  <c r="Q88" i="1" s="1"/>
  <c r="P97" i="1"/>
  <c r="AB97" i="1" s="1"/>
  <c r="N97" i="1"/>
  <c r="M97" i="1"/>
  <c r="K97" i="1"/>
  <c r="J97" i="1"/>
  <c r="J88" i="1" s="1"/>
  <c r="I97" i="1"/>
  <c r="H97" i="1"/>
  <c r="O97" i="1" s="1"/>
  <c r="G97" i="1"/>
  <c r="F97" i="1"/>
  <c r="E97" i="1"/>
  <c r="D97" i="1"/>
  <c r="C97" i="1"/>
  <c r="AB96" i="1"/>
  <c r="AC96" i="1" s="1"/>
  <c r="AD96" i="1" s="1"/>
  <c r="O96" i="1"/>
  <c r="AD95" i="1"/>
  <c r="AB95" i="1"/>
  <c r="AC95" i="1" s="1"/>
  <c r="O95" i="1"/>
  <c r="AB94" i="1"/>
  <c r="O94" i="1"/>
  <c r="AB93" i="1"/>
  <c r="O93" i="1"/>
  <c r="AB92" i="1"/>
  <c r="O92" i="1"/>
  <c r="AB91" i="1"/>
  <c r="AC91" i="1" s="1"/>
  <c r="AD91" i="1" s="1"/>
  <c r="O91" i="1"/>
  <c r="AB90" i="1"/>
  <c r="O90" i="1"/>
  <c r="AA89" i="1"/>
  <c r="Z89" i="1"/>
  <c r="Z88" i="1" s="1"/>
  <c r="Y89" i="1"/>
  <c r="X89" i="1"/>
  <c r="X88" i="1" s="1"/>
  <c r="W89" i="1"/>
  <c r="V89" i="1"/>
  <c r="U89" i="1"/>
  <c r="T89" i="1"/>
  <c r="T88" i="1" s="1"/>
  <c r="S89" i="1"/>
  <c r="S88" i="1" s="1"/>
  <c r="R89" i="1"/>
  <c r="Q89" i="1"/>
  <c r="P89" i="1"/>
  <c r="N89" i="1"/>
  <c r="N88" i="1" s="1"/>
  <c r="M89" i="1"/>
  <c r="L89" i="1"/>
  <c r="L88" i="1" s="1"/>
  <c r="K89" i="1"/>
  <c r="J89" i="1"/>
  <c r="I89" i="1"/>
  <c r="H89" i="1"/>
  <c r="G89" i="1"/>
  <c r="F89" i="1"/>
  <c r="F88" i="1" s="1"/>
  <c r="E89" i="1"/>
  <c r="D89" i="1"/>
  <c r="C89" i="1"/>
  <c r="Y88" i="1"/>
  <c r="V88" i="1"/>
  <c r="R88" i="1"/>
  <c r="P88" i="1"/>
  <c r="M88" i="1"/>
  <c r="K88" i="1"/>
  <c r="I88" i="1"/>
  <c r="G88" i="1"/>
  <c r="E88" i="1"/>
  <c r="D88" i="1"/>
  <c r="C88" i="1"/>
  <c r="AB87" i="1"/>
  <c r="O87" i="1"/>
  <c r="AB86" i="1"/>
  <c r="AC86" i="1" s="1"/>
  <c r="AD86" i="1" s="1"/>
  <c r="O86" i="1"/>
  <c r="AC85" i="1"/>
  <c r="AD85" i="1" s="1"/>
  <c r="AB85" i="1"/>
  <c r="O85" i="1"/>
  <c r="AB84" i="1"/>
  <c r="O84" i="1"/>
  <c r="O83" i="1" s="1"/>
  <c r="AA83" i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J83" i="1"/>
  <c r="I83" i="1"/>
  <c r="H83" i="1"/>
  <c r="G83" i="1"/>
  <c r="F83" i="1"/>
  <c r="E83" i="1"/>
  <c r="D83" i="1"/>
  <c r="C83" i="1"/>
  <c r="AB82" i="1"/>
  <c r="AC82" i="1" s="1"/>
  <c r="AD82" i="1" s="1"/>
  <c r="O82" i="1"/>
  <c r="AC81" i="1"/>
  <c r="AD81" i="1" s="1"/>
  <c r="AB81" i="1"/>
  <c r="O81" i="1"/>
  <c r="AB80" i="1"/>
  <c r="AB79" i="1" s="1"/>
  <c r="O80" i="1"/>
  <c r="O79" i="1" s="1"/>
  <c r="AC79" i="1" s="1"/>
  <c r="AD79" i="1" s="1"/>
  <c r="AA79" i="1"/>
  <c r="Z79" i="1"/>
  <c r="Y79" i="1"/>
  <c r="X79" i="1"/>
  <c r="W79" i="1"/>
  <c r="V79" i="1"/>
  <c r="U79" i="1"/>
  <c r="T79" i="1"/>
  <c r="S79" i="1"/>
  <c r="R79" i="1"/>
  <c r="Q79" i="1"/>
  <c r="P79" i="1"/>
  <c r="N79" i="1"/>
  <c r="M79" i="1"/>
  <c r="L79" i="1"/>
  <c r="K79" i="1"/>
  <c r="J79" i="1"/>
  <c r="I79" i="1"/>
  <c r="H79" i="1"/>
  <c r="G79" i="1"/>
  <c r="F79" i="1"/>
  <c r="E79" i="1"/>
  <c r="D79" i="1"/>
  <c r="C79" i="1"/>
  <c r="AB78" i="1"/>
  <c r="O78" i="1"/>
  <c r="AC78" i="1" s="1"/>
  <c r="AD78" i="1" s="1"/>
  <c r="AC77" i="1"/>
  <c r="AD77" i="1" s="1"/>
  <c r="AB77" i="1"/>
  <c r="O77" i="1"/>
  <c r="AB76" i="1"/>
  <c r="AB75" i="1" s="1"/>
  <c r="AC75" i="1" s="1"/>
  <c r="AD75" i="1" s="1"/>
  <c r="O76" i="1"/>
  <c r="O75" i="1" s="1"/>
  <c r="AA75" i="1"/>
  <c r="Z75" i="1"/>
  <c r="Y75" i="1"/>
  <c r="Y68" i="1" s="1"/>
  <c r="Y67" i="1" s="1"/>
  <c r="X75" i="1"/>
  <c r="W75" i="1"/>
  <c r="V75" i="1"/>
  <c r="U75" i="1"/>
  <c r="T75" i="1"/>
  <c r="S75" i="1"/>
  <c r="R75" i="1"/>
  <c r="Q75" i="1"/>
  <c r="P75" i="1"/>
  <c r="N75" i="1"/>
  <c r="N68" i="1" s="1"/>
  <c r="N67" i="1" s="1"/>
  <c r="M75" i="1"/>
  <c r="L75" i="1"/>
  <c r="K75" i="1"/>
  <c r="J75" i="1"/>
  <c r="I75" i="1"/>
  <c r="H75" i="1"/>
  <c r="G75" i="1"/>
  <c r="F75" i="1"/>
  <c r="E75" i="1"/>
  <c r="D75" i="1"/>
  <c r="C75" i="1"/>
  <c r="AB74" i="1"/>
  <c r="AC74" i="1" s="1"/>
  <c r="AD74" i="1" s="1"/>
  <c r="O74" i="1"/>
  <c r="AB73" i="1"/>
  <c r="AC73" i="1" s="1"/>
  <c r="AD73" i="1" s="1"/>
  <c r="O73" i="1"/>
  <c r="AD72" i="1"/>
  <c r="AC72" i="1"/>
  <c r="AB72" i="1"/>
  <c r="O72" i="1"/>
  <c r="AB71" i="1"/>
  <c r="AB70" i="1" s="1"/>
  <c r="O71" i="1"/>
  <c r="O70" i="1" s="1"/>
  <c r="AC70" i="1" s="1"/>
  <c r="AD70" i="1" s="1"/>
  <c r="AA70" i="1"/>
  <c r="Z70" i="1"/>
  <c r="Z69" i="1" s="1"/>
  <c r="Y70" i="1"/>
  <c r="Y69" i="1" s="1"/>
  <c r="X70" i="1"/>
  <c r="W70" i="1"/>
  <c r="W69" i="1" s="1"/>
  <c r="W68" i="1" s="1"/>
  <c r="W67" i="1" s="1"/>
  <c r="V70" i="1"/>
  <c r="U70" i="1"/>
  <c r="T70" i="1"/>
  <c r="T69" i="1" s="1"/>
  <c r="T68" i="1" s="1"/>
  <c r="T67" i="1" s="1"/>
  <c r="S70" i="1"/>
  <c r="S69" i="1" s="1"/>
  <c r="S68" i="1" s="1"/>
  <c r="S67" i="1" s="1"/>
  <c r="R70" i="1"/>
  <c r="Q70" i="1"/>
  <c r="Q69" i="1" s="1"/>
  <c r="Q68" i="1" s="1"/>
  <c r="Q67" i="1" s="1"/>
  <c r="P70" i="1"/>
  <c r="N70" i="1"/>
  <c r="N69" i="1" s="1"/>
  <c r="M70" i="1"/>
  <c r="M69" i="1" s="1"/>
  <c r="L70" i="1"/>
  <c r="K70" i="1"/>
  <c r="J70" i="1"/>
  <c r="I70" i="1"/>
  <c r="H70" i="1"/>
  <c r="H69" i="1" s="1"/>
  <c r="G70" i="1"/>
  <c r="G69" i="1" s="1"/>
  <c r="G68" i="1" s="1"/>
  <c r="G67" i="1" s="1"/>
  <c r="F70" i="1"/>
  <c r="E70" i="1"/>
  <c r="D70" i="1"/>
  <c r="C70" i="1"/>
  <c r="AA69" i="1"/>
  <c r="X69" i="1"/>
  <c r="X68" i="1" s="1"/>
  <c r="X67" i="1" s="1"/>
  <c r="V69" i="1"/>
  <c r="U69" i="1"/>
  <c r="R69" i="1"/>
  <c r="P69" i="1"/>
  <c r="L69" i="1"/>
  <c r="L68" i="1" s="1"/>
  <c r="L67" i="1" s="1"/>
  <c r="K69" i="1"/>
  <c r="K68" i="1" s="1"/>
  <c r="K67" i="1" s="1"/>
  <c r="J69" i="1"/>
  <c r="I69" i="1"/>
  <c r="F69" i="1"/>
  <c r="F68" i="1" s="1"/>
  <c r="F67" i="1" s="1"/>
  <c r="E69" i="1"/>
  <c r="D69" i="1"/>
  <c r="C69" i="1"/>
  <c r="AA68" i="1"/>
  <c r="Z68" i="1"/>
  <c r="V68" i="1"/>
  <c r="V67" i="1" s="1"/>
  <c r="U68" i="1"/>
  <c r="U67" i="1" s="1"/>
  <c r="P68" i="1"/>
  <c r="P67" i="1" s="1"/>
  <c r="M68" i="1"/>
  <c r="J68" i="1"/>
  <c r="I68" i="1"/>
  <c r="H68" i="1"/>
  <c r="D68" i="1"/>
  <c r="D67" i="1" s="1"/>
  <c r="C68" i="1"/>
  <c r="C67" i="1" s="1"/>
  <c r="Z67" i="1"/>
  <c r="M67" i="1"/>
  <c r="H67" i="1"/>
  <c r="AB66" i="1"/>
  <c r="AC66" i="1" s="1"/>
  <c r="AD66" i="1" s="1"/>
  <c r="O66" i="1"/>
  <c r="AB65" i="1"/>
  <c r="O65" i="1"/>
  <c r="O58" i="1" s="1"/>
  <c r="O57" i="1" s="1"/>
  <c r="AD64" i="1"/>
  <c r="AC64" i="1"/>
  <c r="AB64" i="1"/>
  <c r="O64" i="1"/>
  <c r="AC63" i="1"/>
  <c r="AD63" i="1" s="1"/>
  <c r="AB63" i="1"/>
  <c r="O63" i="1"/>
  <c r="AB62" i="1"/>
  <c r="AC62" i="1" s="1"/>
  <c r="AD62" i="1" s="1"/>
  <c r="O62" i="1"/>
  <c r="AC61" i="1"/>
  <c r="AD61" i="1" s="1"/>
  <c r="AB61" i="1"/>
  <c r="O61" i="1"/>
  <c r="AC60" i="1"/>
  <c r="AB60" i="1"/>
  <c r="O60" i="1"/>
  <c r="AC59" i="1"/>
  <c r="AB59" i="1"/>
  <c r="O59" i="1"/>
  <c r="AA58" i="1"/>
  <c r="AA57" i="1" s="1"/>
  <c r="Z58" i="1"/>
  <c r="Z57" i="1" s="1"/>
  <c r="Y58" i="1"/>
  <c r="X58" i="1"/>
  <c r="W58" i="1"/>
  <c r="W57" i="1" s="1"/>
  <c r="V58" i="1"/>
  <c r="U58" i="1"/>
  <c r="U57" i="1" s="1"/>
  <c r="T58" i="1"/>
  <c r="T57" i="1" s="1"/>
  <c r="S58" i="1"/>
  <c r="S57" i="1" s="1"/>
  <c r="R58" i="1"/>
  <c r="Q58" i="1"/>
  <c r="Q57" i="1" s="1"/>
  <c r="P58" i="1"/>
  <c r="N58" i="1"/>
  <c r="M58" i="1"/>
  <c r="L58" i="1"/>
  <c r="K58" i="1"/>
  <c r="J58" i="1"/>
  <c r="I58" i="1"/>
  <c r="I57" i="1" s="1"/>
  <c r="H58" i="1"/>
  <c r="H57" i="1" s="1"/>
  <c r="G58" i="1"/>
  <c r="F58" i="1"/>
  <c r="E58" i="1"/>
  <c r="E57" i="1" s="1"/>
  <c r="D58" i="1"/>
  <c r="C58" i="1"/>
  <c r="C57" i="1" s="1"/>
  <c r="Y57" i="1"/>
  <c r="X57" i="1"/>
  <c r="V57" i="1"/>
  <c r="R57" i="1"/>
  <c r="P57" i="1"/>
  <c r="N57" i="1"/>
  <c r="M57" i="1"/>
  <c r="L57" i="1"/>
  <c r="K57" i="1"/>
  <c r="J57" i="1"/>
  <c r="G57" i="1"/>
  <c r="F57" i="1"/>
  <c r="D57" i="1"/>
  <c r="AB56" i="1"/>
  <c r="AC56" i="1" s="1"/>
  <c r="AD56" i="1" s="1"/>
  <c r="O56" i="1"/>
  <c r="AB55" i="1"/>
  <c r="AC55" i="1" s="1"/>
  <c r="AD55" i="1" s="1"/>
  <c r="O55" i="1"/>
  <c r="AC54" i="1"/>
  <c r="AD54" i="1" s="1"/>
  <c r="AB54" i="1"/>
  <c r="O54" i="1"/>
  <c r="AB53" i="1"/>
  <c r="AC53" i="1" s="1"/>
  <c r="AD53" i="1" s="1"/>
  <c r="O53" i="1"/>
  <c r="AB52" i="1"/>
  <c r="O52" i="1"/>
  <c r="O50" i="1" s="1"/>
  <c r="O47" i="1" s="1"/>
  <c r="AB51" i="1"/>
  <c r="AB50" i="1" s="1"/>
  <c r="AC50" i="1" s="1"/>
  <c r="AD50" i="1" s="1"/>
  <c r="O51" i="1"/>
  <c r="AA50" i="1"/>
  <c r="Z50" i="1"/>
  <c r="Z47" i="1" s="1"/>
  <c r="Y50" i="1"/>
  <c r="X50" i="1"/>
  <c r="W50" i="1"/>
  <c r="W47" i="1" s="1"/>
  <c r="V50" i="1"/>
  <c r="U50" i="1"/>
  <c r="U47" i="1" s="1"/>
  <c r="T50" i="1"/>
  <c r="S50" i="1"/>
  <c r="R50" i="1"/>
  <c r="Q50" i="1"/>
  <c r="Q47" i="1" s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AD49" i="1"/>
  <c r="AB49" i="1"/>
  <c r="AC49" i="1" s="1"/>
  <c r="O49" i="1"/>
  <c r="O48" i="1" s="1"/>
  <c r="AB48" i="1"/>
  <c r="AC48" i="1" s="1"/>
  <c r="AD48" i="1" s="1"/>
  <c r="AA48" i="1"/>
  <c r="Z48" i="1"/>
  <c r="Y48" i="1"/>
  <c r="Y47" i="1" s="1"/>
  <c r="X48" i="1"/>
  <c r="X47" i="1" s="1"/>
  <c r="W48" i="1"/>
  <c r="V48" i="1"/>
  <c r="V47" i="1" s="1"/>
  <c r="U48" i="1"/>
  <c r="T48" i="1"/>
  <c r="S48" i="1"/>
  <c r="S47" i="1" s="1"/>
  <c r="R48" i="1"/>
  <c r="R47" i="1" s="1"/>
  <c r="Q48" i="1"/>
  <c r="P48" i="1"/>
  <c r="N48" i="1"/>
  <c r="N47" i="1" s="1"/>
  <c r="M48" i="1"/>
  <c r="M47" i="1" s="1"/>
  <c r="L48" i="1"/>
  <c r="K48" i="1"/>
  <c r="K47" i="1" s="1"/>
  <c r="J48" i="1"/>
  <c r="I48" i="1"/>
  <c r="H48" i="1"/>
  <c r="H47" i="1" s="1"/>
  <c r="G48" i="1"/>
  <c r="G47" i="1" s="1"/>
  <c r="F48" i="1"/>
  <c r="E48" i="1"/>
  <c r="D48" i="1"/>
  <c r="C48" i="1"/>
  <c r="AA47" i="1"/>
  <c r="T47" i="1"/>
  <c r="P47" i="1"/>
  <c r="L47" i="1"/>
  <c r="J47" i="1"/>
  <c r="I47" i="1"/>
  <c r="F47" i="1"/>
  <c r="E47" i="1"/>
  <c r="D47" i="1"/>
  <c r="C47" i="1"/>
  <c r="AD46" i="1"/>
  <c r="AB46" i="1"/>
  <c r="AC46" i="1" s="1"/>
  <c r="O46" i="1"/>
  <c r="AC45" i="1"/>
  <c r="AB45" i="1"/>
  <c r="O45" i="1"/>
  <c r="AC44" i="1"/>
  <c r="AD44" i="1" s="1"/>
  <c r="AB44" i="1"/>
  <c r="O44" i="1"/>
  <c r="AB43" i="1"/>
  <c r="AC43" i="1" s="1"/>
  <c r="AD43" i="1" s="1"/>
  <c r="O43" i="1"/>
  <c r="AB42" i="1"/>
  <c r="AB40" i="1" s="1"/>
  <c r="AC40" i="1" s="1"/>
  <c r="AD40" i="1" s="1"/>
  <c r="O42" i="1"/>
  <c r="AC41" i="1"/>
  <c r="AD41" i="1" s="1"/>
  <c r="AB41" i="1"/>
  <c r="O41" i="1"/>
  <c r="AA40" i="1"/>
  <c r="Z40" i="1"/>
  <c r="Y40" i="1"/>
  <c r="X40" i="1"/>
  <c r="W40" i="1"/>
  <c r="V40" i="1"/>
  <c r="U40" i="1"/>
  <c r="T40" i="1"/>
  <c r="S40" i="1"/>
  <c r="R40" i="1"/>
  <c r="Q40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O37" i="1" s="1"/>
  <c r="AB39" i="1"/>
  <c r="O39" i="1"/>
  <c r="AC38" i="1"/>
  <c r="AD38" i="1" s="1"/>
  <c r="AB38" i="1"/>
  <c r="O38" i="1"/>
  <c r="AA37" i="1"/>
  <c r="Z37" i="1"/>
  <c r="Y37" i="1"/>
  <c r="X37" i="1"/>
  <c r="W37" i="1"/>
  <c r="V37" i="1"/>
  <c r="U37" i="1"/>
  <c r="T37" i="1"/>
  <c r="S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AB36" i="1"/>
  <c r="O36" i="1"/>
  <c r="AC36" i="1" s="1"/>
  <c r="AB35" i="1"/>
  <c r="AC35" i="1" s="1"/>
  <c r="AD35" i="1" s="1"/>
  <c r="W35" i="1"/>
  <c r="O35" i="1"/>
  <c r="AB34" i="1"/>
  <c r="AC34" i="1" s="1"/>
  <c r="AD34" i="1" s="1"/>
  <c r="O34" i="1"/>
  <c r="AB33" i="1"/>
  <c r="AC33" i="1" s="1"/>
  <c r="AD33" i="1" s="1"/>
  <c r="O33" i="1"/>
  <c r="AC32" i="1"/>
  <c r="AD32" i="1" s="1"/>
  <c r="AB32" i="1"/>
  <c r="O32" i="1"/>
  <c r="AB31" i="1"/>
  <c r="AC31" i="1" s="1"/>
  <c r="AD31" i="1" s="1"/>
  <c r="O31" i="1"/>
  <c r="AB30" i="1"/>
  <c r="AB28" i="1" s="1"/>
  <c r="AC28" i="1" s="1"/>
  <c r="AD28" i="1" s="1"/>
  <c r="O30" i="1"/>
  <c r="AC29" i="1"/>
  <c r="AD29" i="1" s="1"/>
  <c r="AB29" i="1"/>
  <c r="O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B25" i="1" s="1"/>
  <c r="O27" i="1"/>
  <c r="AC26" i="1"/>
  <c r="AD26" i="1" s="1"/>
  <c r="AB26" i="1"/>
  <c r="O26" i="1"/>
  <c r="AA25" i="1"/>
  <c r="AA24" i="1" s="1"/>
  <c r="Z25" i="1"/>
  <c r="Y25" i="1"/>
  <c r="X25" i="1"/>
  <c r="X24" i="1" s="1"/>
  <c r="W25" i="1"/>
  <c r="W24" i="1" s="1"/>
  <c r="V25" i="1"/>
  <c r="U25" i="1"/>
  <c r="U24" i="1" s="1"/>
  <c r="T25" i="1"/>
  <c r="S25" i="1"/>
  <c r="R25" i="1"/>
  <c r="R24" i="1" s="1"/>
  <c r="Q25" i="1"/>
  <c r="Q24" i="1" s="1"/>
  <c r="P25" i="1"/>
  <c r="O25" i="1"/>
  <c r="N25" i="1"/>
  <c r="M25" i="1"/>
  <c r="L25" i="1"/>
  <c r="L24" i="1" s="1"/>
  <c r="K25" i="1"/>
  <c r="K24" i="1" s="1"/>
  <c r="J25" i="1"/>
  <c r="I25" i="1"/>
  <c r="I24" i="1" s="1"/>
  <c r="H25" i="1"/>
  <c r="G25" i="1"/>
  <c r="F25" i="1"/>
  <c r="F24" i="1" s="1"/>
  <c r="E25" i="1"/>
  <c r="E24" i="1" s="1"/>
  <c r="D25" i="1"/>
  <c r="C25" i="1"/>
  <c r="C24" i="1" s="1"/>
  <c r="Z24" i="1"/>
  <c r="Y24" i="1"/>
  <c r="V24" i="1"/>
  <c r="T24" i="1"/>
  <c r="S24" i="1"/>
  <c r="P24" i="1"/>
  <c r="N24" i="1"/>
  <c r="M24" i="1"/>
  <c r="J24" i="1"/>
  <c r="H24" i="1"/>
  <c r="G24" i="1"/>
  <c r="D24" i="1"/>
  <c r="AC23" i="1"/>
  <c r="AD23" i="1" s="1"/>
  <c r="AB23" i="1"/>
  <c r="O23" i="1"/>
  <c r="AB22" i="1"/>
  <c r="AC22" i="1" s="1"/>
  <c r="AD22" i="1" s="1"/>
  <c r="O22" i="1"/>
  <c r="AB21" i="1"/>
  <c r="AC21" i="1" s="1"/>
  <c r="AD21" i="1" s="1"/>
  <c r="O21" i="1"/>
  <c r="AC20" i="1"/>
  <c r="AD20" i="1" s="1"/>
  <c r="AB20" i="1"/>
  <c r="O20" i="1"/>
  <c r="AB19" i="1"/>
  <c r="AC19" i="1" s="1"/>
  <c r="AD19" i="1" s="1"/>
  <c r="O19" i="1"/>
  <c r="AB18" i="1"/>
  <c r="AB16" i="1" s="1"/>
  <c r="O18" i="1"/>
  <c r="AC17" i="1"/>
  <c r="AD17" i="1" s="1"/>
  <c r="AB17" i="1"/>
  <c r="O17" i="1"/>
  <c r="AA16" i="1"/>
  <c r="AA15" i="1" s="1"/>
  <c r="AA9" i="1" s="1"/>
  <c r="Z16" i="1"/>
  <c r="Y16" i="1"/>
  <c r="X16" i="1"/>
  <c r="X15" i="1" s="1"/>
  <c r="W16" i="1"/>
  <c r="W15" i="1" s="1"/>
  <c r="V16" i="1"/>
  <c r="U16" i="1"/>
  <c r="U15" i="1" s="1"/>
  <c r="U9" i="1" s="1"/>
  <c r="U8" i="1" s="1"/>
  <c r="U106" i="1" s="1"/>
  <c r="T16" i="1"/>
  <c r="S16" i="1"/>
  <c r="R16" i="1"/>
  <c r="R15" i="1" s="1"/>
  <c r="Q16" i="1"/>
  <c r="Q15" i="1" s="1"/>
  <c r="P16" i="1"/>
  <c r="O16" i="1"/>
  <c r="O15" i="1" s="1"/>
  <c r="N16" i="1"/>
  <c r="M16" i="1"/>
  <c r="L16" i="1"/>
  <c r="L15" i="1" s="1"/>
  <c r="K16" i="1"/>
  <c r="K15" i="1" s="1"/>
  <c r="J16" i="1"/>
  <c r="I16" i="1"/>
  <c r="I15" i="1" s="1"/>
  <c r="I9" i="1" s="1"/>
  <c r="H16" i="1"/>
  <c r="G16" i="1"/>
  <c r="F16" i="1"/>
  <c r="F15" i="1" s="1"/>
  <c r="F9" i="1" s="1"/>
  <c r="E16" i="1"/>
  <c r="E15" i="1" s="1"/>
  <c r="D16" i="1"/>
  <c r="C16" i="1"/>
  <c r="C15" i="1" s="1"/>
  <c r="C9" i="1" s="1"/>
  <c r="C8" i="1" s="1"/>
  <c r="Z15" i="1"/>
  <c r="Z9" i="1" s="1"/>
  <c r="Z8" i="1" s="1"/>
  <c r="Y15" i="1"/>
  <c r="Y9" i="1" s="1"/>
  <c r="V15" i="1"/>
  <c r="T15" i="1"/>
  <c r="T9" i="1" s="1"/>
  <c r="S15" i="1"/>
  <c r="S9" i="1" s="1"/>
  <c r="S8" i="1" s="1"/>
  <c r="S106" i="1" s="1"/>
  <c r="P15" i="1"/>
  <c r="N15" i="1"/>
  <c r="N9" i="1" s="1"/>
  <c r="N8" i="1" s="1"/>
  <c r="M15" i="1"/>
  <c r="M9" i="1" s="1"/>
  <c r="M8" i="1" s="1"/>
  <c r="J15" i="1"/>
  <c r="H15" i="1"/>
  <c r="G15" i="1"/>
  <c r="G9" i="1" s="1"/>
  <c r="G8" i="1" s="1"/>
  <c r="G106" i="1" s="1"/>
  <c r="D15" i="1"/>
  <c r="AC14" i="1"/>
  <c r="AD14" i="1" s="1"/>
  <c r="AB14" i="1"/>
  <c r="O14" i="1"/>
  <c r="AB13" i="1"/>
  <c r="AC13" i="1" s="1"/>
  <c r="AD13" i="1" s="1"/>
  <c r="O13" i="1"/>
  <c r="AB12" i="1"/>
  <c r="AB10" i="1" s="1"/>
  <c r="O12" i="1"/>
  <c r="AC11" i="1"/>
  <c r="AD11" i="1" s="1"/>
  <c r="AB11" i="1"/>
  <c r="O11" i="1"/>
  <c r="AA10" i="1"/>
  <c r="Z10" i="1"/>
  <c r="Y10" i="1"/>
  <c r="X10" i="1"/>
  <c r="W10" i="1"/>
  <c r="V10" i="1"/>
  <c r="V9" i="1" s="1"/>
  <c r="V8" i="1" s="1"/>
  <c r="V106" i="1" s="1"/>
  <c r="U10" i="1"/>
  <c r="T10" i="1"/>
  <c r="S10" i="1"/>
  <c r="R10" i="1"/>
  <c r="Q10" i="1"/>
  <c r="P10" i="1"/>
  <c r="P9" i="1" s="1"/>
  <c r="P8" i="1" s="1"/>
  <c r="O10" i="1"/>
  <c r="N10" i="1"/>
  <c r="M10" i="1"/>
  <c r="L10" i="1"/>
  <c r="L9" i="1" s="1"/>
  <c r="L8" i="1" s="1"/>
  <c r="L106" i="1" s="1"/>
  <c r="J10" i="1"/>
  <c r="J9" i="1" s="1"/>
  <c r="I10" i="1"/>
  <c r="H10" i="1"/>
  <c r="H9" i="1" s="1"/>
  <c r="G10" i="1"/>
  <c r="F10" i="1"/>
  <c r="E10" i="1"/>
  <c r="D10" i="1"/>
  <c r="D9" i="1" s="1"/>
  <c r="D8" i="1" s="1"/>
  <c r="C10" i="1"/>
  <c r="AD105" i="2" l="1"/>
  <c r="AC105" i="2"/>
  <c r="AC16" i="1"/>
  <c r="AD16" i="1" s="1"/>
  <c r="AB15" i="1"/>
  <c r="AC15" i="1" s="1"/>
  <c r="AD15" i="1" s="1"/>
  <c r="I8" i="1"/>
  <c r="I106" i="1" s="1"/>
  <c r="T8" i="1"/>
  <c r="T106" i="1" s="1"/>
  <c r="AC97" i="1"/>
  <c r="AD97" i="1" s="1"/>
  <c r="H108" i="1"/>
  <c r="Q9" i="1"/>
  <c r="Q8" i="1" s="1"/>
  <c r="W9" i="1"/>
  <c r="W8" i="1" s="1"/>
  <c r="F8" i="1"/>
  <c r="F106" i="1" s="1"/>
  <c r="Y132" i="1"/>
  <c r="Y141" i="1" s="1"/>
  <c r="K9" i="1"/>
  <c r="K8" i="1" s="1"/>
  <c r="K106" i="1" s="1"/>
  <c r="W132" i="1"/>
  <c r="W141" i="1" s="1"/>
  <c r="E9" i="1"/>
  <c r="R9" i="1"/>
  <c r="R8" i="1" s="1"/>
  <c r="R106" i="1" s="1"/>
  <c r="X9" i="1"/>
  <c r="X8" i="1" s="1"/>
  <c r="Y8" i="1"/>
  <c r="Z106" i="1"/>
  <c r="D108" i="1"/>
  <c r="N106" i="1"/>
  <c r="O101" i="1"/>
  <c r="AC25" i="1"/>
  <c r="AD25" i="1" s="1"/>
  <c r="O24" i="1"/>
  <c r="O9" i="1" s="1"/>
  <c r="O8" i="1" s="1"/>
  <c r="AB37" i="1"/>
  <c r="AC37" i="1" s="1"/>
  <c r="AD37" i="1" s="1"/>
  <c r="AC10" i="1"/>
  <c r="AD10" i="1" s="1"/>
  <c r="S132" i="1"/>
  <c r="L132" i="1"/>
  <c r="L141" i="1" s="1"/>
  <c r="AC12" i="1"/>
  <c r="AD12" i="1" s="1"/>
  <c r="AC18" i="1"/>
  <c r="AD18" i="1" s="1"/>
  <c r="AC27" i="1"/>
  <c r="AD27" i="1" s="1"/>
  <c r="AC30" i="1"/>
  <c r="AD30" i="1" s="1"/>
  <c r="AC39" i="1"/>
  <c r="AD39" i="1" s="1"/>
  <c r="AC42" i="1"/>
  <c r="AD42" i="1" s="1"/>
  <c r="AB47" i="1"/>
  <c r="AC47" i="1" s="1"/>
  <c r="AD47" i="1" s="1"/>
  <c r="AC52" i="1"/>
  <c r="AD52" i="1" s="1"/>
  <c r="I67" i="1"/>
  <c r="AA67" i="1"/>
  <c r="AA8" i="1" s="1"/>
  <c r="AA106" i="1" s="1"/>
  <c r="O89" i="1"/>
  <c r="O88" i="1" s="1"/>
  <c r="M106" i="1"/>
  <c r="P106" i="1"/>
  <c r="AB101" i="1"/>
  <c r="AC105" i="1"/>
  <c r="X108" i="1"/>
  <c r="AC120" i="1"/>
  <c r="AD120" i="1" s="1"/>
  <c r="AC129" i="1"/>
  <c r="AD129" i="1" s="1"/>
  <c r="AB128" i="1"/>
  <c r="AC128" i="1" s="1"/>
  <c r="AD128" i="1" s="1"/>
  <c r="O133" i="1"/>
  <c r="AC135" i="1"/>
  <c r="J67" i="1"/>
  <c r="J8" i="1" s="1"/>
  <c r="J106" i="1" s="1"/>
  <c r="R68" i="1"/>
  <c r="R67" i="1" s="1"/>
  <c r="AB69" i="1"/>
  <c r="AC71" i="1"/>
  <c r="AD71" i="1" s="1"/>
  <c r="AB89" i="1"/>
  <c r="AC90" i="1"/>
  <c r="O102" i="1"/>
  <c r="AC102" i="1" s="1"/>
  <c r="G141" i="1"/>
  <c r="Q106" i="1"/>
  <c r="X106" i="1"/>
  <c r="M113" i="1"/>
  <c r="M108" i="1" s="1"/>
  <c r="M132" i="1" s="1"/>
  <c r="M141" i="1" s="1"/>
  <c r="AC122" i="1"/>
  <c r="O121" i="1"/>
  <c r="AC121" i="1" s="1"/>
  <c r="AD121" i="1" s="1"/>
  <c r="AC51" i="1"/>
  <c r="AD51" i="1" s="1"/>
  <c r="AC65" i="1"/>
  <c r="AD65" i="1" s="1"/>
  <c r="AC76" i="1"/>
  <c r="AD76" i="1" s="1"/>
  <c r="C106" i="1"/>
  <c r="Y106" i="1"/>
  <c r="P132" i="1"/>
  <c r="P141" i="1" s="1"/>
  <c r="AB124" i="1"/>
  <c r="AC124" i="1" s="1"/>
  <c r="AD124" i="1" s="1"/>
  <c r="AC125" i="1"/>
  <c r="AD125" i="1" s="1"/>
  <c r="V141" i="1"/>
  <c r="AB58" i="1"/>
  <c r="E68" i="1"/>
  <c r="E67" i="1" s="1"/>
  <c r="O69" i="1"/>
  <c r="O68" i="1" s="1"/>
  <c r="O67" i="1" s="1"/>
  <c r="AC94" i="1"/>
  <c r="AD94" i="1" s="1"/>
  <c r="V108" i="1"/>
  <c r="V132" i="1" s="1"/>
  <c r="AC109" i="1"/>
  <c r="AD109" i="1" s="1"/>
  <c r="AB108" i="1"/>
  <c r="F108" i="1"/>
  <c r="AC87" i="1"/>
  <c r="H88" i="1"/>
  <c r="H8" i="1" s="1"/>
  <c r="H106" i="1" s="1"/>
  <c r="AC92" i="1"/>
  <c r="AD92" i="1" s="1"/>
  <c r="G132" i="1"/>
  <c r="AC80" i="1"/>
  <c r="AD80" i="1" s="1"/>
  <c r="AC84" i="1"/>
  <c r="AD84" i="1" s="1"/>
  <c r="AC115" i="1"/>
  <c r="AC114" i="1" s="1"/>
  <c r="AC119" i="1"/>
  <c r="AD119" i="1" s="1"/>
  <c r="O118" i="1"/>
  <c r="Z113" i="1"/>
  <c r="Z108" i="1" s="1"/>
  <c r="AB83" i="1"/>
  <c r="AC83" i="1" s="1"/>
  <c r="AD83" i="1" s="1"/>
  <c r="W106" i="1"/>
  <c r="AC104" i="1"/>
  <c r="C108" i="1"/>
  <c r="C132" i="1" s="1"/>
  <c r="C141" i="1" s="1"/>
  <c r="I108" i="1"/>
  <c r="U108" i="1"/>
  <c r="U132" i="1" s="1"/>
  <c r="U141" i="1" s="1"/>
  <c r="AA108" i="1"/>
  <c r="H113" i="1"/>
  <c r="AC117" i="1"/>
  <c r="O131" i="1"/>
  <c r="D132" i="1"/>
  <c r="D141" i="1" s="1"/>
  <c r="S141" i="1"/>
  <c r="AC138" i="1"/>
  <c r="AD138" i="1" s="1"/>
  <c r="K132" i="1" l="1"/>
  <c r="K141" i="1" s="1"/>
  <c r="F132" i="1"/>
  <c r="F141" i="1" s="1"/>
  <c r="J132" i="1"/>
  <c r="J141" i="1" s="1"/>
  <c r="R132" i="1"/>
  <c r="R141" i="1" s="1"/>
  <c r="T132" i="1"/>
  <c r="T141" i="1" s="1"/>
  <c r="AC101" i="1"/>
  <c r="Q132" i="1"/>
  <c r="Q141" i="1" s="1"/>
  <c r="N132" i="1"/>
  <c r="N141" i="1" s="1"/>
  <c r="AC69" i="1"/>
  <c r="AD69" i="1" s="1"/>
  <c r="AB68" i="1"/>
  <c r="H132" i="1"/>
  <c r="H141" i="1" s="1"/>
  <c r="O116" i="1"/>
  <c r="AC118" i="1"/>
  <c r="AD118" i="1" s="1"/>
  <c r="AC58" i="1"/>
  <c r="AB57" i="1"/>
  <c r="AC57" i="1" s="1"/>
  <c r="I132" i="1"/>
  <c r="I141" i="1" s="1"/>
  <c r="AB88" i="1"/>
  <c r="AC88" i="1" s="1"/>
  <c r="AD88" i="1" s="1"/>
  <c r="AC89" i="1"/>
  <c r="AD89" i="1" s="1"/>
  <c r="AA132" i="1"/>
  <c r="AA141" i="1" s="1"/>
  <c r="AC131" i="1"/>
  <c r="AD131" i="1" s="1"/>
  <c r="AB24" i="1"/>
  <c r="AC24" i="1" s="1"/>
  <c r="AD24" i="1" s="1"/>
  <c r="Z132" i="1"/>
  <c r="Z141" i="1" s="1"/>
  <c r="AC133" i="1"/>
  <c r="AD133" i="1" s="1"/>
  <c r="X132" i="1"/>
  <c r="X141" i="1" s="1"/>
  <c r="E8" i="1"/>
  <c r="E106" i="1" s="1"/>
  <c r="E132" i="1" l="1"/>
  <c r="E141" i="1" s="1"/>
  <c r="AB67" i="1"/>
  <c r="AC67" i="1" s="1"/>
  <c r="AD67" i="1" s="1"/>
  <c r="AC68" i="1"/>
  <c r="AD68" i="1" s="1"/>
  <c r="O106" i="1"/>
  <c r="AC116" i="1"/>
  <c r="AD116" i="1" s="1"/>
  <c r="O113" i="1"/>
  <c r="AB9" i="1"/>
  <c r="AB8" i="1" l="1"/>
  <c r="AC9" i="1"/>
  <c r="AD9" i="1" s="1"/>
  <c r="AC113" i="1"/>
  <c r="AD113" i="1" s="1"/>
  <c r="O108" i="1"/>
  <c r="AC8" i="1" l="1"/>
  <c r="AD8" i="1" s="1"/>
  <c r="AB106" i="1"/>
  <c r="O132" i="1"/>
  <c r="O141" i="1" s="1"/>
  <c r="AC108" i="1"/>
  <c r="AD108" i="1" s="1"/>
  <c r="AC106" i="1" l="1"/>
  <c r="AD106" i="1" s="1"/>
  <c r="AB132" i="1"/>
  <c r="AC132" i="1" l="1"/>
  <c r="AD132" i="1" s="1"/>
  <c r="AB141" i="1"/>
  <c r="AC141" i="1" l="1"/>
  <c r="AD141" i="1" s="1"/>
</calcChain>
</file>

<file path=xl/sharedStrings.xml><?xml version="1.0" encoding="utf-8"?>
<sst xmlns="http://schemas.openxmlformats.org/spreadsheetml/2006/main" count="311" uniqueCount="172">
  <si>
    <t>CUADRO No.1</t>
  </si>
  <si>
    <t>INGRESOS FISCALES COMPARADOS, SEGÚN PRINCIPALES PARTIDAS</t>
  </si>
  <si>
    <t>ENERO-NOVIEMBRE 2024/2023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</si>
  <si>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</si>
  <si>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</si>
  <si>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</si>
  <si>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</si>
  <si>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</si>
  <si>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</si>
  <si>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</si>
  <si>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</si>
  <si>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</si>
  <si>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</si>
  <si>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</si>
  <si>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</si>
  <si>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</si>
  <si>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</si>
  <si>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</si>
  <si>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</si>
  <si>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</si>
  <si>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</si>
  <si>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</si>
  <si>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</si>
  <si>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</si>
  <si>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</si>
  <si>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</si>
  <si>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</si>
  <si>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</si>
  <si>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</si>
  <si>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</si>
  <si>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</si>
  <si>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</si>
  <si>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</si>
  <si>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</si>
  <si>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</si>
  <si>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</si>
  <si>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</si>
  <si>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</si>
  <si>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</si>
  <si>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</si>
  <si>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</si>
  <si>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</si>
  <si>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</si>
  <si>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</si>
  <si>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</si>
  <si>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</si>
  <si>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</si>
  <si>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Fondo de Contribución al Desarrollo de las Telecomunicaciones (2127)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</si>
  <si>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</si>
  <si>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</si>
  <si>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</si>
  <si>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</si>
  <si>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</si>
  <si>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</si>
  <si>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</si>
  <si>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</si>
  <si>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</si>
  <si>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</si>
  <si>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</si>
  <si>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</si>
  <si>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</si>
  <si>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</si>
  <si>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</si>
  <si>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</si>
  <si>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</si>
  <si>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</si>
  <si>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</si>
  <si>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</si>
  <si>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</si>
  <si>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 -Del Sector Privado Interno</t>
  </si>
  <si>
    <t>- De Instituciones  Públicas Descentralizadas o Autónomas</t>
  </si>
  <si>
    <t>- De instituciones públicas de la seguridad social</t>
  </si>
  <si>
    <t xml:space="preserve">- De empresas públicas no financieras </t>
  </si>
  <si>
    <t xml:space="preserve">- De Instituciones Públicas Financieras No Monetarias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</si>
  <si>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</si>
  <si>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</si>
  <si>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</si>
  <si>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</si>
  <si>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</si>
  <si>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</si>
  <si>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</si>
  <si>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</si>
  <si>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</si>
  <si>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</si>
  <si>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</si>
  <si>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</si>
  <si>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</si>
  <si>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</si>
  <si>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</si>
  <si>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</si>
  <si>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</si>
  <si>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- Arrendamientos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</si>
  <si>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</si>
  <si>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</si>
  <si>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</si>
  <si>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</si>
  <si>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</si>
  <si>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</si>
  <si>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</si>
  <si>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</si>
  <si>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</si>
  <si>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</si>
  <si>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</si>
  <si>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</si>
  <si>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</si>
  <si>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</si>
  <si>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</si>
  <si>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</si>
  <si>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</si>
  <si>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</si>
  <si>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</si>
  <si>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</si>
  <si>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</si>
  <si>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</si>
  <si>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</si>
  <si>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</si>
  <si>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</si>
  <si>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</si>
  <si>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</si>
  <si>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</si>
  <si>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</si>
  <si>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</si>
  <si>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</si>
  <si>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</si>
  <si>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</si>
  <si>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</si>
  <si>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</si>
  <si>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</si>
  <si>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</si>
  <si>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</si>
  <si>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</si>
  <si>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</si>
  <si>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</si>
  <si>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</si>
  <si>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</si>
  <si>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</si>
  <si>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</si>
  <si>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</si>
  <si>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</si>
  <si>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</si>
  <si>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</si>
  <si>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>Patrimonio público recuperado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</si>
  <si>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</si>
  <si>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</si>
  <si>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</si>
  <si>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</si>
  <si>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</si>
  <si>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</si>
  <si>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</si>
  <si>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</si>
  <si>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</si>
  <si>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>Las informaciones presentadas difieren de las presentadas en  Portal de Transparencia Fiscal,  ya que solo incluyen los ingresos presupuestarios.</t>
  </si>
  <si>
    <t>DIRECCION GENERAL DE POLITICA Y LEGISLACION TRIBUTARIA</t>
  </si>
  <si>
    <t>ENERO-DICIEMBRE 2024/PRESUPUESTO 2024</t>
  </si>
  <si>
    <t>(En millones de RD$</t>
  </si>
  <si>
    <t>RECAUDADO 2024</t>
  </si>
  <si>
    <t>PRESUPUESTO REFORMULADO  2024</t>
  </si>
  <si>
    <t>DIFERENCIA</t>
  </si>
  <si>
    <t xml:space="preserve">% ALCANZADO </t>
  </si>
  <si>
    <t>- Impuesto a la Propiedad Inmobiliaria (IPI) (Impuesto a las Viviendas Suntuarias IVSS)</t>
  </si>
  <si>
    <t>- Impuesto específico sobre los hidrocarburos, Ley No. 112-00</t>
  </si>
  <si>
    <t>- Impuesto selectivo Ad Valorem sobre hidrocarburos, Ley No.557-05</t>
  </si>
  <si>
    <t>- Impuestos Selectivos a Bebidas Alcoholicas</t>
  </si>
  <si>
    <t xml:space="preserve">- Imp.especifico Bancas de Apuestas de Loteria  </t>
  </si>
  <si>
    <t>- Imp.especifico Bancas de Apuestas  deportivas</t>
  </si>
  <si>
    <t>III) TRANSFERENCIAS CORRIENTES</t>
  </si>
  <si>
    <t>- Intereses</t>
  </si>
  <si>
    <t>- Ingresos TSS (Devolución)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</si>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</sst>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#,##0.00000000000_);\(#,##0.00000000000\)"/>
    <numFmt numFmtId="166" formatCode="_(* #,##0.0_);_(* \(#,##0.0\);_(* &quot;-&quot;??_);_(@_)"/>
    <numFmt numFmtId="167" formatCode="0.0"/>
    <numFmt numFmtId="168" formatCode="#,##0.000_);\(#,##0.000\)"/>
  </numFmts>
  <fonts count="29" x14ac:knownFonts="1">
    <font>
      <sz val="10"/>
      <name val="Arial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name val="Arial"/>
      <family val="2"/>
    </font>
    <font>
      <sz val="9"/>
      <color indexed="8"/>
      <name val="Calibri"/>
      <family val="2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b/>
      <sz val="10"/>
      <color rgb="FFFF0000"/>
      <name val="Arial"/>
      <family val="2"/>
    </font>
    <font>
      <u/>
      <sz val="10"/>
      <name val="Gotham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8"/>
      <color indexed="8"/>
      <name val="Segoe UI"/>
      <family val="2"/>
    </font>
    <font>
      <sz val="6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2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164" fontId="6" fillId="0" borderId="12" xfId="2" applyNumberFormat="1" applyFont="1" applyBorder="1"/>
    <xf numFmtId="164" fontId="6" fillId="0" borderId="13" xfId="2" applyNumberFormat="1" applyFont="1" applyBorder="1"/>
    <xf numFmtId="0" fontId="6" fillId="0" borderId="13" xfId="3" applyFont="1" applyBorder="1"/>
    <xf numFmtId="39" fontId="8" fillId="0" borderId="0" xfId="0" applyNumberFormat="1" applyFont="1" applyAlignment="1">
      <alignment horizontal="right"/>
    </xf>
    <xf numFmtId="165" fontId="0" fillId="0" borderId="0" xfId="0" applyNumberFormat="1"/>
    <xf numFmtId="49" fontId="6" fillId="0" borderId="13" xfId="2" applyNumberFormat="1" applyFont="1" applyBorder="1" applyAlignment="1">
      <alignment horizontal="left"/>
    </xf>
    <xf numFmtId="164" fontId="6" fillId="0" borderId="12" xfId="1" applyNumberFormat="1" applyFont="1" applyBorder="1"/>
    <xf numFmtId="164" fontId="0" fillId="0" borderId="0" xfId="0" applyNumberFormat="1"/>
    <xf numFmtId="49" fontId="9" fillId="0" borderId="13" xfId="2" applyNumberFormat="1" applyFont="1" applyBorder="1" applyAlignment="1">
      <alignment horizontal="left" indent="1"/>
    </xf>
    <xf numFmtId="164" fontId="9" fillId="3" borderId="12" xfId="2" applyNumberFormat="1" applyFont="1" applyFill="1" applyBorder="1"/>
    <xf numFmtId="164" fontId="9" fillId="0" borderId="12" xfId="2" applyNumberFormat="1" applyFont="1" applyBorder="1"/>
    <xf numFmtId="164" fontId="9" fillId="3" borderId="12" xfId="1" applyNumberFormat="1" applyFont="1" applyFill="1" applyBorder="1"/>
    <xf numFmtId="164" fontId="9" fillId="3" borderId="13" xfId="2" applyNumberFormat="1" applyFont="1" applyFill="1" applyBorder="1"/>
    <xf numFmtId="164" fontId="6" fillId="0" borderId="12" xfId="4" applyNumberFormat="1" applyFont="1" applyBorder="1"/>
    <xf numFmtId="164" fontId="6" fillId="0" borderId="12" xfId="3" applyNumberFormat="1" applyFont="1" applyBorder="1"/>
    <xf numFmtId="164" fontId="6" fillId="0" borderId="13" xfId="3" applyNumberFormat="1" applyFont="1" applyBorder="1"/>
    <xf numFmtId="49" fontId="6" fillId="0" borderId="13" xfId="3" applyNumberFormat="1" applyFont="1" applyBorder="1" applyAlignment="1">
      <alignment horizontal="left" indent="1"/>
    </xf>
    <xf numFmtId="49" fontId="9" fillId="0" borderId="13" xfId="3" applyNumberFormat="1" applyFont="1" applyBorder="1" applyAlignment="1">
      <alignment horizontal="left" indent="2"/>
    </xf>
    <xf numFmtId="164" fontId="9" fillId="3" borderId="12" xfId="3" applyNumberFormat="1" applyFont="1" applyFill="1" applyBorder="1"/>
    <xf numFmtId="164" fontId="9" fillId="3" borderId="12" xfId="4" applyNumberFormat="1" applyFont="1" applyFill="1" applyBorder="1"/>
    <xf numFmtId="43" fontId="0" fillId="0" borderId="0" xfId="1" applyFont="1"/>
    <xf numFmtId="49" fontId="9" fillId="0" borderId="13" xfId="0" applyNumberFormat="1" applyFont="1" applyBorder="1" applyAlignment="1">
      <alignment horizontal="left" indent="2"/>
    </xf>
    <xf numFmtId="166" fontId="0" fillId="0" borderId="0" xfId="1" applyNumberFormat="1" applyFont="1"/>
    <xf numFmtId="49" fontId="6" fillId="0" borderId="13" xfId="2" applyNumberFormat="1" applyFont="1" applyBorder="1" applyAlignment="1">
      <alignment horizontal="left" indent="2"/>
    </xf>
    <xf numFmtId="49" fontId="9" fillId="0" borderId="13" xfId="2" applyNumberFormat="1" applyFont="1" applyBorder="1" applyAlignment="1">
      <alignment horizontal="left" indent="3"/>
    </xf>
    <xf numFmtId="0" fontId="6" fillId="0" borderId="13" xfId="3" applyFont="1" applyBorder="1" applyAlignment="1">
      <alignment horizontal="left" indent="2"/>
    </xf>
    <xf numFmtId="49" fontId="10" fillId="0" borderId="13" xfId="2" applyNumberFormat="1" applyFont="1" applyBorder="1" applyAlignment="1">
      <alignment horizontal="left" indent="3"/>
    </xf>
    <xf numFmtId="166" fontId="10" fillId="3" borderId="12" xfId="2" applyNumberFormat="1" applyFont="1" applyFill="1" applyBorder="1"/>
    <xf numFmtId="164" fontId="10" fillId="0" borderId="12" xfId="2" applyNumberFormat="1" applyFont="1" applyBorder="1"/>
    <xf numFmtId="164" fontId="10" fillId="0" borderId="12" xfId="1" applyNumberFormat="1" applyFont="1" applyBorder="1"/>
    <xf numFmtId="164" fontId="10" fillId="0" borderId="13" xfId="2" applyNumberFormat="1" applyFont="1" applyBorder="1"/>
    <xf numFmtId="0" fontId="11" fillId="0" borderId="0" xfId="0" applyFont="1"/>
    <xf numFmtId="166" fontId="10" fillId="0" borderId="12" xfId="2" applyNumberFormat="1" applyFont="1" applyBorder="1"/>
    <xf numFmtId="164" fontId="9" fillId="0" borderId="13" xfId="2" applyNumberFormat="1" applyFont="1" applyBorder="1"/>
    <xf numFmtId="49" fontId="9" fillId="3" borderId="13" xfId="2" applyNumberFormat="1" applyFont="1" applyFill="1" applyBorder="1" applyAlignment="1">
      <alignment horizontal="left" indent="3"/>
    </xf>
    <xf numFmtId="166" fontId="9" fillId="0" borderId="12" xfId="2" applyNumberFormat="1" applyFont="1" applyBorder="1"/>
    <xf numFmtId="0" fontId="0" fillId="3" borderId="0" xfId="0" applyFill="1"/>
    <xf numFmtId="166" fontId="9" fillId="3" borderId="12" xfId="2" applyNumberFormat="1" applyFont="1" applyFill="1" applyBorder="1"/>
    <xf numFmtId="167" fontId="0" fillId="0" borderId="0" xfId="0" applyNumberFormat="1"/>
    <xf numFmtId="164" fontId="9" fillId="0" borderId="12" xfId="1" applyNumberFormat="1" applyFont="1" applyBorder="1"/>
    <xf numFmtId="49" fontId="6" fillId="0" borderId="13" xfId="2" applyNumberFormat="1" applyFont="1" applyBorder="1" applyAlignment="1">
      <alignment horizontal="left" indent="3"/>
    </xf>
    <xf numFmtId="164" fontId="9" fillId="0" borderId="13" xfId="2" applyNumberFormat="1" applyFont="1" applyBorder="1" applyAlignment="1">
      <alignment horizontal="left" indent="5"/>
    </xf>
    <xf numFmtId="164" fontId="9" fillId="0" borderId="13" xfId="2" applyNumberFormat="1" applyFont="1" applyBorder="1" applyAlignment="1">
      <alignment horizontal="left" indent="3"/>
    </xf>
    <xf numFmtId="164" fontId="12" fillId="0" borderId="12" xfId="2" applyNumberFormat="1" applyFont="1" applyBorder="1"/>
    <xf numFmtId="164" fontId="12" fillId="0" borderId="13" xfId="2" applyNumberFormat="1" applyFont="1" applyBorder="1"/>
    <xf numFmtId="49" fontId="13" fillId="0" borderId="13" xfId="2" applyNumberFormat="1" applyFont="1" applyBorder="1" applyAlignment="1">
      <alignment horizontal="left" indent="2"/>
    </xf>
    <xf numFmtId="164" fontId="13" fillId="0" borderId="12" xfId="2" applyNumberFormat="1" applyFont="1" applyBorder="1"/>
    <xf numFmtId="164" fontId="13" fillId="0" borderId="13" xfId="2" applyNumberFormat="1" applyFont="1" applyBorder="1"/>
    <xf numFmtId="164" fontId="6" fillId="3" borderId="12" xfId="2" applyNumberFormat="1" applyFont="1" applyFill="1" applyBorder="1"/>
    <xf numFmtId="49" fontId="6" fillId="0" borderId="13" xfId="2" applyNumberFormat="1" applyFont="1" applyBorder="1" applyAlignment="1">
      <alignment horizontal="left" indent="1"/>
    </xf>
    <xf numFmtId="0" fontId="7" fillId="0" borderId="0" xfId="0" applyFont="1"/>
    <xf numFmtId="49" fontId="9" fillId="3" borderId="13" xfId="4" applyNumberFormat="1" applyFont="1" applyFill="1" applyBorder="1" applyAlignment="1">
      <alignment horizontal="left" indent="2"/>
    </xf>
    <xf numFmtId="166" fontId="9" fillId="3" borderId="13" xfId="1" applyNumberFormat="1" applyFont="1" applyFill="1" applyBorder="1"/>
    <xf numFmtId="166" fontId="9" fillId="0" borderId="13" xfId="1" applyNumberFormat="1" applyFont="1" applyFill="1" applyBorder="1" applyProtection="1"/>
    <xf numFmtId="0" fontId="7" fillId="3" borderId="0" xfId="0" applyFont="1" applyFill="1"/>
    <xf numFmtId="49" fontId="9" fillId="3" borderId="13" xfId="3" applyNumberFormat="1" applyFont="1" applyFill="1" applyBorder="1" applyAlignment="1">
      <alignment horizontal="left" indent="2"/>
    </xf>
    <xf numFmtId="49" fontId="6" fillId="0" borderId="13" xfId="2" applyNumberFormat="1" applyFont="1" applyBorder="1"/>
    <xf numFmtId="49" fontId="9" fillId="0" borderId="13" xfId="2" applyNumberFormat="1" applyFont="1" applyBorder="1" applyAlignment="1">
      <alignment horizontal="left" indent="4"/>
    </xf>
    <xf numFmtId="49" fontId="9" fillId="0" borderId="13" xfId="3" applyNumberFormat="1" applyFont="1" applyBorder="1" applyAlignment="1">
      <alignment horizontal="left" indent="3"/>
    </xf>
    <xf numFmtId="49" fontId="9" fillId="0" borderId="13" xfId="2" applyNumberFormat="1" applyFont="1" applyBorder="1" applyAlignment="1">
      <alignment horizontal="left" indent="2"/>
    </xf>
    <xf numFmtId="166" fontId="9" fillId="0" borderId="13" xfId="1" applyNumberFormat="1" applyFont="1" applyFill="1" applyBorder="1"/>
    <xf numFmtId="43" fontId="9" fillId="0" borderId="13" xfId="1" applyFont="1" applyBorder="1"/>
    <xf numFmtId="43" fontId="9" fillId="0" borderId="12" xfId="1" applyFont="1" applyBorder="1"/>
    <xf numFmtId="49" fontId="10" fillId="0" borderId="13" xfId="2" applyNumberFormat="1" applyFont="1" applyBorder="1" applyAlignment="1">
      <alignment horizontal="left" indent="2"/>
    </xf>
    <xf numFmtId="164" fontId="10" fillId="3" borderId="13" xfId="2" applyNumberFormat="1" applyFont="1" applyFill="1" applyBorder="1"/>
    <xf numFmtId="0" fontId="14" fillId="0" borderId="0" xfId="0" applyFont="1"/>
    <xf numFmtId="164" fontId="9" fillId="0" borderId="12" xfId="1" applyNumberFormat="1" applyFont="1" applyFill="1" applyBorder="1"/>
    <xf numFmtId="49" fontId="13" fillId="0" borderId="13" xfId="2" applyNumberFormat="1" applyFont="1" applyBorder="1" applyAlignment="1">
      <alignment horizontal="left" indent="1"/>
    </xf>
    <xf numFmtId="164" fontId="15" fillId="0" borderId="12" xfId="2" applyNumberFormat="1" applyFont="1" applyBorder="1"/>
    <xf numFmtId="49" fontId="5" fillId="2" borderId="8" xfId="2" applyNumberFormat="1" applyFont="1" applyFill="1" applyBorder="1" applyAlignment="1">
      <alignment horizontal="left" vertical="center"/>
    </xf>
    <xf numFmtId="166" fontId="5" fillId="2" borderId="4" xfId="1" applyNumberFormat="1" applyFont="1" applyFill="1" applyBorder="1" applyAlignment="1">
      <alignment vertical="center"/>
    </xf>
    <xf numFmtId="164" fontId="5" fillId="2" borderId="14" xfId="2" applyNumberFormat="1" applyFont="1" applyFill="1" applyBorder="1" applyAlignment="1">
      <alignment vertical="center"/>
    </xf>
    <xf numFmtId="166" fontId="5" fillId="2" borderId="14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Protection="1"/>
    <xf numFmtId="49" fontId="6" fillId="0" borderId="13" xfId="0" applyNumberFormat="1" applyFont="1" applyBorder="1"/>
    <xf numFmtId="164" fontId="6" fillId="0" borderId="12" xfId="0" applyNumberFormat="1" applyFont="1" applyBorder="1"/>
    <xf numFmtId="164" fontId="6" fillId="0" borderId="13" xfId="0" applyNumberFormat="1" applyFont="1" applyBorder="1"/>
    <xf numFmtId="49" fontId="12" fillId="0" borderId="13" xfId="0" applyNumberFormat="1" applyFont="1" applyBorder="1" applyAlignment="1">
      <alignment horizontal="left"/>
    </xf>
    <xf numFmtId="164" fontId="12" fillId="0" borderId="13" xfId="0" applyNumberFormat="1" applyFont="1" applyBorder="1"/>
    <xf numFmtId="164" fontId="12" fillId="0" borderId="12" xfId="0" applyNumberFormat="1" applyFont="1" applyBorder="1"/>
    <xf numFmtId="49" fontId="9" fillId="0" borderId="13" xfId="0" applyNumberFormat="1" applyFont="1" applyBorder="1" applyAlignment="1">
      <alignment horizontal="left" indent="1"/>
    </xf>
    <xf numFmtId="164" fontId="9" fillId="0" borderId="12" xfId="0" applyNumberFormat="1" applyFont="1" applyBorder="1"/>
    <xf numFmtId="164" fontId="9" fillId="0" borderId="13" xfId="0" applyNumberFormat="1" applyFont="1" applyBorder="1"/>
    <xf numFmtId="49" fontId="10" fillId="0" borderId="13" xfId="0" applyNumberFormat="1" applyFont="1" applyBorder="1" applyAlignment="1">
      <alignment horizontal="left" vertical="center" indent="1"/>
    </xf>
    <xf numFmtId="164" fontId="10" fillId="0" borderId="12" xfId="0" applyNumberFormat="1" applyFont="1" applyBorder="1" applyAlignment="1">
      <alignment vertical="center"/>
    </xf>
    <xf numFmtId="166" fontId="10" fillId="0" borderId="13" xfId="1" applyNumberFormat="1" applyFont="1" applyFill="1" applyBorder="1" applyAlignment="1" applyProtection="1">
      <alignment vertical="center"/>
    </xf>
    <xf numFmtId="49" fontId="13" fillId="0" borderId="13" xfId="0" applyNumberFormat="1" applyFont="1" applyBorder="1" applyAlignment="1">
      <alignment horizontal="left" indent="1"/>
    </xf>
    <xf numFmtId="164" fontId="13" fillId="0" borderId="12" xfId="0" applyNumberFormat="1" applyFont="1" applyBorder="1"/>
    <xf numFmtId="43" fontId="9" fillId="0" borderId="13" xfId="1" applyFont="1" applyFill="1" applyBorder="1" applyProtection="1"/>
    <xf numFmtId="43" fontId="9" fillId="0" borderId="12" xfId="1" applyFont="1" applyFill="1" applyBorder="1" applyProtection="1"/>
    <xf numFmtId="164" fontId="13" fillId="0" borderId="13" xfId="0" applyNumberFormat="1" applyFont="1" applyBorder="1"/>
    <xf numFmtId="164" fontId="13" fillId="0" borderId="13" xfId="3" applyNumberFormat="1" applyFont="1" applyBorder="1"/>
    <xf numFmtId="164" fontId="13" fillId="0" borderId="12" xfId="3" applyNumberFormat="1" applyFont="1" applyBorder="1"/>
    <xf numFmtId="49" fontId="6" fillId="0" borderId="13" xfId="0" applyNumberFormat="1" applyFont="1" applyBorder="1" applyAlignment="1" applyProtection="1">
      <alignment horizontal="left" indent="2"/>
      <protection locked="0"/>
    </xf>
    <xf numFmtId="166" fontId="6" fillId="0" borderId="13" xfId="1" applyNumberFormat="1" applyFont="1" applyFill="1" applyBorder="1" applyProtection="1"/>
    <xf numFmtId="43" fontId="6" fillId="0" borderId="12" xfId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left" indent="2"/>
      <protection locked="0"/>
    </xf>
    <xf numFmtId="164" fontId="9" fillId="0" borderId="13" xfId="3" applyNumberFormat="1" applyFont="1" applyBorder="1"/>
    <xf numFmtId="164" fontId="9" fillId="3" borderId="13" xfId="0" applyNumberFormat="1" applyFont="1" applyFill="1" applyBorder="1"/>
    <xf numFmtId="164" fontId="9" fillId="0" borderId="12" xfId="3" applyNumberFormat="1" applyFont="1" applyBorder="1"/>
    <xf numFmtId="49" fontId="6" fillId="0" borderId="13" xfId="0" applyNumberFormat="1" applyFont="1" applyBorder="1" applyAlignment="1" applyProtection="1">
      <alignment horizontal="left" indent="3"/>
      <protection locked="0"/>
    </xf>
    <xf numFmtId="49" fontId="9" fillId="0" borderId="13" xfId="0" applyNumberFormat="1" applyFont="1" applyBorder="1" applyAlignment="1" applyProtection="1">
      <alignment horizontal="left" indent="4"/>
      <protection locked="0"/>
    </xf>
    <xf numFmtId="164" fontId="10" fillId="0" borderId="13" xfId="0" applyNumberFormat="1" applyFont="1" applyBorder="1"/>
    <xf numFmtId="164" fontId="10" fillId="0" borderId="12" xfId="0" applyNumberFormat="1" applyFont="1" applyBorder="1"/>
    <xf numFmtId="49" fontId="6" fillId="0" borderId="13" xfId="0" applyNumberFormat="1" applyFont="1" applyBorder="1" applyAlignment="1">
      <alignment horizontal="left" wrapText="1"/>
    </xf>
    <xf numFmtId="164" fontId="6" fillId="0" borderId="1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12" xfId="3" applyNumberFormat="1" applyFont="1" applyBorder="1" applyAlignment="1">
      <alignment vertical="center"/>
    </xf>
    <xf numFmtId="166" fontId="5" fillId="2" borderId="15" xfId="0" applyNumberFormat="1" applyFont="1" applyFill="1" applyBorder="1" applyAlignment="1">
      <alignment horizontal="left" vertical="center"/>
    </xf>
    <xf numFmtId="166" fontId="5" fillId="2" borderId="10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49" fontId="6" fillId="0" borderId="11" xfId="0" applyNumberFormat="1" applyFont="1" applyBorder="1" applyAlignment="1">
      <alignment horizontal="left"/>
    </xf>
    <xf numFmtId="164" fontId="6" fillId="0" borderId="16" xfId="0" applyNumberFormat="1" applyFont="1" applyBorder="1"/>
    <xf numFmtId="49" fontId="9" fillId="0" borderId="13" xfId="0" applyNumberFormat="1" applyFont="1" applyBorder="1" applyAlignment="1">
      <alignment horizontal="left"/>
    </xf>
    <xf numFmtId="164" fontId="9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6" fontId="9" fillId="0" borderId="13" xfId="1" applyNumberFormat="1" applyFont="1" applyBorder="1" applyAlignment="1">
      <alignment vertical="center"/>
    </xf>
    <xf numFmtId="166" fontId="9" fillId="0" borderId="12" xfId="1" applyNumberFormat="1" applyFont="1" applyFill="1" applyBorder="1" applyAlignment="1" applyProtection="1">
      <alignment vertical="center"/>
    </xf>
    <xf numFmtId="43" fontId="9" fillId="0" borderId="13" xfId="1" applyFont="1" applyBorder="1" applyAlignment="1">
      <alignment vertical="center"/>
    </xf>
    <xf numFmtId="164" fontId="9" fillId="3" borderId="12" xfId="0" applyNumberFormat="1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left"/>
    </xf>
    <xf numFmtId="166" fontId="9" fillId="0" borderId="17" xfId="0" applyNumberFormat="1" applyFont="1" applyBorder="1" applyAlignment="1">
      <alignment vertical="center"/>
    </xf>
    <xf numFmtId="166" fontId="9" fillId="0" borderId="12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49" fontId="5" fillId="2" borderId="18" xfId="0" applyNumberFormat="1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vertical="center"/>
    </xf>
    <xf numFmtId="164" fontId="5" fillId="2" borderId="16" xfId="1" applyNumberFormat="1" applyFont="1" applyFill="1" applyBorder="1" applyAlignment="1">
      <alignment vertical="center"/>
    </xf>
    <xf numFmtId="166" fontId="5" fillId="2" borderId="16" xfId="1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17" fillId="0" borderId="0" xfId="0" applyNumberFormat="1" applyFont="1"/>
    <xf numFmtId="164" fontId="18" fillId="0" borderId="0" xfId="0" applyNumberFormat="1" applyFont="1" applyAlignment="1">
      <alignment vertical="center"/>
    </xf>
    <xf numFmtId="164" fontId="18" fillId="3" borderId="0" xfId="0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164" fontId="9" fillId="0" borderId="0" xfId="0" applyNumberFormat="1" applyFont="1" applyAlignment="1">
      <alignment vertical="center"/>
    </xf>
    <xf numFmtId="49" fontId="19" fillId="0" borderId="0" xfId="0" applyNumberFormat="1" applyFont="1"/>
    <xf numFmtId="164" fontId="20" fillId="3" borderId="0" xfId="0" applyNumberFormat="1" applyFont="1" applyFill="1" applyAlignment="1">
      <alignment vertical="center"/>
    </xf>
    <xf numFmtId="0" fontId="20" fillId="0" borderId="0" xfId="0" applyFont="1"/>
    <xf numFmtId="0" fontId="18" fillId="0" borderId="0" xfId="0" applyFont="1"/>
    <xf numFmtId="164" fontId="20" fillId="3" borderId="0" xfId="1" applyNumberFormat="1" applyFont="1" applyFill="1" applyAlignment="1">
      <alignment vertical="center"/>
    </xf>
    <xf numFmtId="0" fontId="21" fillId="0" borderId="0" xfId="0" applyFont="1"/>
    <xf numFmtId="0" fontId="18" fillId="0" borderId="0" xfId="0" applyFont="1" applyAlignment="1">
      <alignment horizontal="left" indent="1"/>
    </xf>
    <xf numFmtId="164" fontId="0" fillId="3" borderId="0" xfId="1" applyNumberFormat="1" applyFont="1" applyFill="1"/>
    <xf numFmtId="166" fontId="20" fillId="0" borderId="0" xfId="1" applyNumberFormat="1" applyFont="1" applyFill="1" applyBorder="1" applyAlignment="1" applyProtection="1">
      <alignment vertical="center"/>
    </xf>
    <xf numFmtId="0" fontId="22" fillId="0" borderId="0" xfId="0" applyFont="1"/>
    <xf numFmtId="43" fontId="16" fillId="3" borderId="0" xfId="1" applyFont="1" applyFill="1"/>
    <xf numFmtId="164" fontId="20" fillId="3" borderId="0" xfId="0" applyNumberFormat="1" applyFont="1" applyFill="1"/>
    <xf numFmtId="0" fontId="23" fillId="0" borderId="0" xfId="0" applyFont="1"/>
    <xf numFmtId="168" fontId="20" fillId="3" borderId="0" xfId="0" applyNumberFormat="1" applyFont="1" applyFill="1"/>
    <xf numFmtId="164" fontId="20" fillId="0" borderId="0" xfId="0" applyNumberFormat="1" applyFont="1"/>
    <xf numFmtId="168" fontId="23" fillId="0" borderId="0" xfId="0" applyNumberFormat="1" applyFont="1"/>
    <xf numFmtId="164" fontId="23" fillId="0" borderId="0" xfId="0" applyNumberFormat="1" applyFont="1"/>
    <xf numFmtId="166" fontId="23" fillId="3" borderId="0" xfId="1" applyNumberFormat="1" applyFont="1" applyFill="1"/>
    <xf numFmtId="168" fontId="23" fillId="3" borderId="0" xfId="0" applyNumberFormat="1" applyFont="1" applyFill="1"/>
    <xf numFmtId="166" fontId="20" fillId="3" borderId="0" xfId="1" applyNumberFormat="1" applyFont="1" applyFill="1" applyAlignment="1">
      <alignment vertical="center"/>
    </xf>
    <xf numFmtId="166" fontId="0" fillId="3" borderId="0" xfId="1" applyNumberFormat="1" applyFont="1" applyFill="1"/>
    <xf numFmtId="0" fontId="23" fillId="3" borderId="0" xfId="0" applyFont="1" applyFill="1"/>
    <xf numFmtId="164" fontId="23" fillId="3" borderId="0" xfId="1" applyNumberFormat="1" applyFont="1" applyFill="1"/>
    <xf numFmtId="43" fontId="23" fillId="3" borderId="0" xfId="1" applyFont="1" applyFill="1"/>
    <xf numFmtId="164" fontId="24" fillId="3" borderId="0" xfId="0" applyNumberFormat="1" applyFont="1" applyFill="1" applyAlignment="1">
      <alignment vertical="center"/>
    </xf>
    <xf numFmtId="49" fontId="16" fillId="4" borderId="19" xfId="0" applyNumberFormat="1" applyFont="1" applyFill="1" applyBorder="1" applyAlignment="1">
      <alignment horizontal="left" vertical="center"/>
    </xf>
    <xf numFmtId="166" fontId="16" fillId="4" borderId="14" xfId="0" applyNumberFormat="1" applyFont="1" applyFill="1" applyBorder="1" applyAlignment="1">
      <alignment vertical="center"/>
    </xf>
    <xf numFmtId="164" fontId="16" fillId="4" borderId="14" xfId="0" applyNumberFormat="1" applyFont="1" applyFill="1" applyBorder="1" applyAlignment="1">
      <alignment vertical="center"/>
    </xf>
    <xf numFmtId="49" fontId="9" fillId="4" borderId="13" xfId="2" applyNumberFormat="1" applyFont="1" applyFill="1" applyBorder="1" applyAlignment="1">
      <alignment horizontal="left"/>
    </xf>
    <xf numFmtId="164" fontId="9" fillId="4" borderId="12" xfId="2" applyNumberFormat="1" applyFont="1" applyFill="1" applyBorder="1"/>
    <xf numFmtId="164" fontId="9" fillId="4" borderId="12" xfId="1" applyNumberFormat="1" applyFont="1" applyFill="1" applyBorder="1"/>
    <xf numFmtId="164" fontId="9" fillId="4" borderId="13" xfId="2" applyNumberFormat="1" applyFont="1" applyFill="1" applyBorder="1"/>
    <xf numFmtId="49" fontId="9" fillId="4" borderId="13" xfId="2" applyNumberFormat="1" applyFont="1" applyFill="1" applyBorder="1" applyAlignment="1">
      <alignment horizontal="left" indent="2"/>
    </xf>
    <xf numFmtId="49" fontId="9" fillId="4" borderId="13" xfId="3" applyNumberFormat="1" applyFont="1" applyFill="1" applyBorder="1" applyAlignment="1">
      <alignment horizontal="left" indent="3"/>
    </xf>
    <xf numFmtId="164" fontId="9" fillId="4" borderId="13" xfId="0" applyNumberFormat="1" applyFont="1" applyFill="1" applyBorder="1" applyAlignment="1">
      <alignment vertical="center"/>
    </xf>
    <xf numFmtId="49" fontId="9" fillId="4" borderId="13" xfId="3" applyNumberFormat="1" applyFont="1" applyFill="1" applyBorder="1" applyAlignment="1">
      <alignment horizontal="left" indent="4"/>
    </xf>
    <xf numFmtId="164" fontId="9" fillId="4" borderId="13" xfId="2" applyNumberFormat="1" applyFont="1" applyFill="1" applyBorder="1" applyAlignment="1">
      <alignment horizontal="left" indent="5"/>
    </xf>
    <xf numFmtId="49" fontId="6" fillId="4" borderId="13" xfId="2" applyNumberFormat="1" applyFont="1" applyFill="1" applyBorder="1" applyAlignment="1">
      <alignment horizontal="left" indent="3"/>
    </xf>
    <xf numFmtId="166" fontId="6" fillId="4" borderId="12" xfId="2" applyNumberFormat="1" applyFont="1" applyFill="1" applyBorder="1"/>
    <xf numFmtId="164" fontId="6" fillId="4" borderId="12" xfId="2" applyNumberFormat="1" applyFont="1" applyFill="1" applyBorder="1"/>
    <xf numFmtId="43" fontId="6" fillId="4" borderId="13" xfId="1" applyFont="1" applyFill="1" applyBorder="1"/>
    <xf numFmtId="164" fontId="6" fillId="4" borderId="13" xfId="3" applyNumberFormat="1" applyFont="1" applyFill="1" applyBorder="1"/>
    <xf numFmtId="164" fontId="6" fillId="4" borderId="12" xfId="1" applyNumberFormat="1" applyFont="1" applyFill="1" applyBorder="1"/>
    <xf numFmtId="164" fontId="6" fillId="4" borderId="13" xfId="2" applyNumberFormat="1" applyFont="1" applyFill="1" applyBorder="1"/>
    <xf numFmtId="43" fontId="6" fillId="4" borderId="12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" fillId="0" borderId="0" xfId="5" applyFont="1" applyAlignment="1">
      <alignment horizontal="center"/>
    </xf>
    <xf numFmtId="0" fontId="7" fillId="0" borderId="0" xfId="5"/>
    <xf numFmtId="0" fontId="1" fillId="0" borderId="0" xfId="5" applyFont="1" applyAlignment="1">
      <alignment horizontal="center"/>
    </xf>
    <xf numFmtId="0" fontId="1" fillId="3" borderId="0" xfId="5" applyFont="1" applyFill="1" applyAlignment="1">
      <alignment horizontal="center"/>
    </xf>
    <xf numFmtId="0" fontId="2" fillId="0" borderId="0" xfId="5" applyFont="1" applyAlignment="1">
      <alignment horizontal="center"/>
    </xf>
    <xf numFmtId="0" fontId="3" fillId="0" borderId="0" xfId="5" applyFont="1" applyAlignment="1">
      <alignment horizontal="center"/>
    </xf>
    <xf numFmtId="0" fontId="5" fillId="2" borderId="1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 wrapText="1"/>
    </xf>
    <xf numFmtId="0" fontId="5" fillId="2" borderId="19" xfId="5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/>
    </xf>
    <xf numFmtId="0" fontId="5" fillId="2" borderId="20" xfId="5" applyFont="1" applyFill="1" applyBorder="1" applyAlignment="1">
      <alignment horizontal="center" vertical="center" wrapText="1"/>
    </xf>
    <xf numFmtId="0" fontId="6" fillId="0" borderId="13" xfId="4" applyFont="1" applyBorder="1"/>
    <xf numFmtId="164" fontId="6" fillId="0" borderId="12" xfId="2" applyNumberFormat="1" applyFont="1" applyBorder="1" applyAlignment="1">
      <alignment horizontal="right" indent="1"/>
    </xf>
    <xf numFmtId="164" fontId="9" fillId="0" borderId="12" xfId="2" applyNumberFormat="1" applyFont="1" applyBorder="1" applyAlignment="1">
      <alignment horizontal="right" indent="1"/>
    </xf>
    <xf numFmtId="164" fontId="6" fillId="3" borderId="12" xfId="4" applyNumberFormat="1" applyFont="1" applyFill="1" applyBorder="1"/>
    <xf numFmtId="164" fontId="6" fillId="0" borderId="12" xfId="4" applyNumberFormat="1" applyFont="1" applyBorder="1" applyAlignment="1">
      <alignment horizontal="right" indent="1"/>
    </xf>
    <xf numFmtId="49" fontId="6" fillId="0" borderId="13" xfId="4" applyNumberFormat="1" applyFont="1" applyBorder="1" applyAlignment="1">
      <alignment horizontal="left" indent="1"/>
    </xf>
    <xf numFmtId="49" fontId="9" fillId="0" borderId="13" xfId="4" applyNumberFormat="1" applyFont="1" applyBorder="1" applyAlignment="1">
      <alignment horizontal="left" indent="2"/>
    </xf>
    <xf numFmtId="164" fontId="9" fillId="0" borderId="12" xfId="4" applyNumberFormat="1" applyFont="1" applyBorder="1"/>
    <xf numFmtId="49" fontId="9" fillId="0" borderId="13" xfId="5" applyNumberFormat="1" applyFont="1" applyBorder="1" applyAlignment="1">
      <alignment horizontal="left" indent="2"/>
    </xf>
    <xf numFmtId="0" fontId="6" fillId="0" borderId="13" xfId="4" applyFont="1" applyBorder="1" applyAlignment="1">
      <alignment horizontal="left" indent="2"/>
    </xf>
    <xf numFmtId="164" fontId="9" fillId="4" borderId="12" xfId="2" applyNumberFormat="1" applyFont="1" applyFill="1" applyBorder="1" applyAlignment="1">
      <alignment horizontal="right" indent="1"/>
    </xf>
    <xf numFmtId="164" fontId="9" fillId="4" borderId="13" xfId="2" applyNumberFormat="1" applyFont="1" applyFill="1" applyBorder="1" applyAlignment="1">
      <alignment horizontal="left" indent="3"/>
    </xf>
    <xf numFmtId="164" fontId="25" fillId="0" borderId="12" xfId="2" applyNumberFormat="1" applyFont="1" applyBorder="1"/>
    <xf numFmtId="43" fontId="9" fillId="0" borderId="12" xfId="1" applyFont="1" applyBorder="1" applyAlignment="1">
      <alignment horizontal="right" indent="1"/>
    </xf>
    <xf numFmtId="0" fontId="7" fillId="3" borderId="0" xfId="5" applyFill="1"/>
    <xf numFmtId="0" fontId="26" fillId="3" borderId="0" xfId="5" applyFont="1" applyFill="1"/>
    <xf numFmtId="0" fontId="26" fillId="0" borderId="0" xfId="5" applyFont="1"/>
    <xf numFmtId="49" fontId="9" fillId="4" borderId="13" xfId="4" applyNumberFormat="1" applyFont="1" applyFill="1" applyBorder="1" applyAlignment="1">
      <alignment horizontal="left" indent="3"/>
    </xf>
    <xf numFmtId="164" fontId="9" fillId="4" borderId="12" xfId="4" applyNumberFormat="1" applyFont="1" applyFill="1" applyBorder="1"/>
    <xf numFmtId="49" fontId="9" fillId="4" borderId="13" xfId="4" applyNumberFormat="1" applyFont="1" applyFill="1" applyBorder="1" applyAlignment="1">
      <alignment horizontal="left" indent="2"/>
    </xf>
    <xf numFmtId="164" fontId="9" fillId="4" borderId="12" xfId="2" applyNumberFormat="1" applyFont="1" applyFill="1" applyBorder="1" applyAlignment="1">
      <alignment vertical="center"/>
    </xf>
    <xf numFmtId="49" fontId="22" fillId="0" borderId="13" xfId="2" applyNumberFormat="1" applyFont="1" applyBorder="1" applyAlignment="1">
      <alignment horizontal="left" indent="2"/>
    </xf>
    <xf numFmtId="164" fontId="9" fillId="0" borderId="12" xfId="2" applyNumberFormat="1" applyFont="1" applyBorder="1" applyAlignment="1">
      <alignment horizontal="right" vertical="center" indent="1"/>
    </xf>
    <xf numFmtId="43" fontId="9" fillId="0" borderId="12" xfId="1" applyFont="1" applyBorder="1" applyAlignment="1">
      <alignment horizontal="right" vertical="center" indent="1"/>
    </xf>
    <xf numFmtId="164" fontId="13" fillId="0" borderId="12" xfId="2" applyNumberFormat="1" applyFont="1" applyBorder="1" applyAlignment="1">
      <alignment horizontal="right" indent="1"/>
    </xf>
    <xf numFmtId="49" fontId="5" fillId="2" borderId="14" xfId="2" applyNumberFormat="1" applyFont="1" applyFill="1" applyBorder="1" applyAlignment="1">
      <alignment horizontal="left" vertical="center"/>
    </xf>
    <xf numFmtId="164" fontId="5" fillId="2" borderId="4" xfId="2" applyNumberFormat="1" applyFont="1" applyFill="1" applyBorder="1" applyAlignment="1">
      <alignment vertical="center"/>
    </xf>
    <xf numFmtId="164" fontId="5" fillId="2" borderId="3" xfId="2" applyNumberFormat="1" applyFont="1" applyFill="1" applyBorder="1" applyAlignment="1">
      <alignment vertical="center"/>
    </xf>
    <xf numFmtId="164" fontId="5" fillId="2" borderId="4" xfId="2" applyNumberFormat="1" applyFont="1" applyFill="1" applyBorder="1" applyAlignment="1">
      <alignment horizontal="right" vertical="center" indent="1"/>
    </xf>
    <xf numFmtId="164" fontId="17" fillId="0" borderId="0" xfId="5" applyNumberFormat="1" applyFont="1"/>
    <xf numFmtId="164" fontId="6" fillId="0" borderId="0" xfId="2" applyNumberFormat="1" applyFont="1" applyAlignment="1">
      <alignment vertical="center"/>
    </xf>
    <xf numFmtId="164" fontId="6" fillId="3" borderId="0" xfId="2" applyNumberFormat="1" applyFont="1" applyFill="1" applyAlignment="1">
      <alignment vertical="center"/>
    </xf>
    <xf numFmtId="164" fontId="27" fillId="0" borderId="0" xfId="6" applyNumberFormat="1" applyFont="1" applyAlignment="1">
      <alignment vertical="center"/>
    </xf>
    <xf numFmtId="166" fontId="10" fillId="0" borderId="0" xfId="1" applyNumberFormat="1" applyFont="1"/>
    <xf numFmtId="49" fontId="19" fillId="0" borderId="0" xfId="5" applyNumberFormat="1" applyFont="1"/>
    <xf numFmtId="164" fontId="10" fillId="0" borderId="0" xfId="5" applyNumberFormat="1" applyFont="1"/>
    <xf numFmtId="164" fontId="10" fillId="3" borderId="0" xfId="5" applyNumberFormat="1" applyFont="1" applyFill="1"/>
    <xf numFmtId="0" fontId="18" fillId="0" borderId="0" xfId="5" applyFont="1"/>
    <xf numFmtId="166" fontId="20" fillId="0" borderId="0" xfId="1" applyNumberFormat="1" applyFont="1"/>
    <xf numFmtId="164" fontId="9" fillId="3" borderId="0" xfId="2" applyNumberFormat="1" applyFont="1" applyFill="1" applyAlignment="1">
      <alignment vertical="center"/>
    </xf>
    <xf numFmtId="164" fontId="18" fillId="3" borderId="0" xfId="5" applyNumberFormat="1" applyFont="1" applyFill="1"/>
    <xf numFmtId="0" fontId="10" fillId="0" borderId="0" xfId="5" applyFont="1"/>
    <xf numFmtId="0" fontId="10" fillId="3" borderId="0" xfId="5" applyFont="1" applyFill="1"/>
    <xf numFmtId="166" fontId="20" fillId="3" borderId="0" xfId="1" applyNumberFormat="1" applyFont="1" applyFill="1"/>
    <xf numFmtId="167" fontId="20" fillId="0" borderId="0" xfId="5" applyNumberFormat="1" applyFont="1"/>
    <xf numFmtId="166" fontId="10" fillId="3" borderId="0" xfId="1" applyNumberFormat="1" applyFont="1" applyFill="1"/>
    <xf numFmtId="164" fontId="20" fillId="0" borderId="0" xfId="5" applyNumberFormat="1" applyFont="1"/>
    <xf numFmtId="0" fontId="18" fillId="0" borderId="0" xfId="5" applyFont="1" applyAlignment="1">
      <alignment horizontal="left" indent="1"/>
    </xf>
    <xf numFmtId="164" fontId="20" fillId="3" borderId="0" xfId="5" applyNumberFormat="1" applyFont="1" applyFill="1"/>
    <xf numFmtId="49" fontId="18" fillId="0" borderId="0" xfId="5" applyNumberFormat="1" applyFont="1"/>
    <xf numFmtId="49" fontId="20" fillId="0" borderId="0" xfId="5" applyNumberFormat="1" applyFont="1"/>
    <xf numFmtId="0" fontId="20" fillId="0" borderId="0" xfId="5" applyFont="1"/>
    <xf numFmtId="0" fontId="20" fillId="3" borderId="0" xfId="5" applyFont="1" applyFill="1"/>
    <xf numFmtId="2" fontId="20" fillId="0" borderId="0" xfId="5" applyNumberFormat="1" applyFont="1"/>
    <xf numFmtId="166" fontId="20" fillId="3" borderId="0" xfId="1" applyNumberFormat="1" applyFont="1" applyFill="1" applyBorder="1"/>
    <xf numFmtId="0" fontId="28" fillId="3" borderId="0" xfId="5" applyFont="1" applyFill="1"/>
    <xf numFmtId="43" fontId="20" fillId="0" borderId="0" xfId="1" applyFont="1"/>
    <xf numFmtId="0" fontId="23" fillId="0" borderId="0" xfId="5" applyFont="1"/>
    <xf numFmtId="0" fontId="23" fillId="3" borderId="0" xfId="5" applyFont="1" applyFill="1"/>
  </cellXfs>
  <cellStyles count="7">
    <cellStyle name="Millares" xfId="1" builtinId="3"/>
    <cellStyle name="Normal" xfId="0" builtinId="0"/>
    <cellStyle name="Normal 10 11" xfId="6" xr:uid="{EDCF540D-A6E0-489F-8C07-CA75DED1E0E8}"/>
    <cellStyle name="Normal 10 2" xfId="5" xr:uid="{68BBE747-09A4-4ABA-9877-A830D5ECE431}"/>
    <cellStyle name="Normal 2 2 2 2" xfId="2" xr:uid="{503B57DE-4883-4F54-AC79-6EA87BDA1960}"/>
    <cellStyle name="Normal_COMPARACION 2002-2001" xfId="3" xr:uid="{47711BE6-3F0E-4D22-9384-4B1A21A9B665}"/>
    <cellStyle name="Normal_COMPARACION 2002-2001 2" xfId="4" xr:uid="{F8AC3718-1C59-4EBA-8467-DFC8CC8C1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/personal/fperez_hacienda_gov_do/Documents/Documentos/My%20Documents%20Raulina%20Perez/INGRESOS%20FISCALES%20ACUMULADOS%202024/INGRESOS%20ENERO-DICIEMBRE%202024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ing. adic. compa 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>
        <row r="11">
          <cell r="P11">
            <v>11648</v>
          </cell>
          <cell r="Q11">
            <v>10213.799999999999</v>
          </cell>
          <cell r="R11">
            <v>9585.4</v>
          </cell>
          <cell r="S11">
            <v>10858.6</v>
          </cell>
          <cell r="T11">
            <v>10904.2</v>
          </cell>
          <cell r="U11">
            <v>9130.1</v>
          </cell>
          <cell r="V11">
            <v>8562.7000000000007</v>
          </cell>
          <cell r="W11">
            <v>8963.7000000000007</v>
          </cell>
          <cell r="X11">
            <v>9138.6</v>
          </cell>
          <cell r="Y11">
            <v>9173.7000000000007</v>
          </cell>
          <cell r="Z11">
            <v>9036.2000000000007</v>
          </cell>
          <cell r="AA11">
            <v>10036.700000000001</v>
          </cell>
        </row>
        <row r="12">
          <cell r="P12">
            <v>12491.3</v>
          </cell>
          <cell r="Q12">
            <v>14806.1</v>
          </cell>
          <cell r="R12">
            <v>11688.1</v>
          </cell>
          <cell r="S12">
            <v>35827.4</v>
          </cell>
          <cell r="T12">
            <v>11062.1</v>
          </cell>
          <cell r="U12">
            <v>11699.5</v>
          </cell>
          <cell r="V12">
            <v>16789.099999999999</v>
          </cell>
          <cell r="W12">
            <v>11811.5</v>
          </cell>
          <cell r="X12">
            <v>11808.5</v>
          </cell>
          <cell r="Y12">
            <v>19174.5</v>
          </cell>
          <cell r="Z12">
            <v>20761.7</v>
          </cell>
          <cell r="AA12">
            <v>15510.9</v>
          </cell>
        </row>
        <row r="13">
          <cell r="P13">
            <v>9395.6</v>
          </cell>
          <cell r="Q13">
            <v>3826.2</v>
          </cell>
          <cell r="R13">
            <v>4821.7</v>
          </cell>
          <cell r="S13">
            <v>5219.8</v>
          </cell>
          <cell r="T13">
            <v>6756</v>
          </cell>
          <cell r="U13">
            <v>5569.2</v>
          </cell>
          <cell r="V13">
            <v>6058.4</v>
          </cell>
          <cell r="W13">
            <v>7760.5</v>
          </cell>
          <cell r="X13">
            <v>4915.1000000000004</v>
          </cell>
          <cell r="Y13">
            <v>5517.6</v>
          </cell>
          <cell r="Z13">
            <v>4922.8</v>
          </cell>
          <cell r="AA13">
            <v>5046.6000000000004</v>
          </cell>
        </row>
        <row r="14">
          <cell r="P14">
            <v>252.3</v>
          </cell>
          <cell r="Q14">
            <v>151.5</v>
          </cell>
          <cell r="R14">
            <v>140.30000000000001</v>
          </cell>
          <cell r="S14">
            <v>239</v>
          </cell>
          <cell r="T14">
            <v>273.10000000000002</v>
          </cell>
          <cell r="U14">
            <v>280</v>
          </cell>
          <cell r="V14">
            <v>238.9</v>
          </cell>
          <cell r="W14">
            <v>191.7</v>
          </cell>
          <cell r="X14">
            <v>222.3</v>
          </cell>
          <cell r="Y14">
            <v>232.7</v>
          </cell>
          <cell r="Z14">
            <v>204.1</v>
          </cell>
          <cell r="AA14">
            <v>319.3</v>
          </cell>
        </row>
        <row r="17">
          <cell r="P17">
            <v>163.69999999999999</v>
          </cell>
          <cell r="Q17">
            <v>486.5</v>
          </cell>
          <cell r="R17">
            <v>1757.6</v>
          </cell>
          <cell r="S17">
            <v>271.39999999999998</v>
          </cell>
          <cell r="T17">
            <v>200.3</v>
          </cell>
          <cell r="U17">
            <v>140.1</v>
          </cell>
          <cell r="V17">
            <v>156.9</v>
          </cell>
          <cell r="W17">
            <v>313</v>
          </cell>
          <cell r="X17">
            <v>1478.9</v>
          </cell>
          <cell r="Y17">
            <v>175.3</v>
          </cell>
          <cell r="Z17">
            <v>110</v>
          </cell>
          <cell r="AA17">
            <v>95</v>
          </cell>
        </row>
        <row r="18">
          <cell r="P18">
            <v>330</v>
          </cell>
          <cell r="Q18">
            <v>207.4</v>
          </cell>
          <cell r="R18">
            <v>184.7</v>
          </cell>
          <cell r="S18">
            <v>4032.4</v>
          </cell>
          <cell r="T18">
            <v>384.1</v>
          </cell>
          <cell r="U18">
            <v>286</v>
          </cell>
          <cell r="V18">
            <v>330.5</v>
          </cell>
          <cell r="W18">
            <v>144.5</v>
          </cell>
          <cell r="X18">
            <v>223.9</v>
          </cell>
          <cell r="Y18">
            <v>3417.9</v>
          </cell>
          <cell r="Z18">
            <v>285.5</v>
          </cell>
          <cell r="AA18">
            <v>162.9</v>
          </cell>
        </row>
        <row r="19">
          <cell r="P19">
            <v>960</v>
          </cell>
          <cell r="Q19">
            <v>1157.3</v>
          </cell>
          <cell r="R19">
            <v>1093.0999999999999</v>
          </cell>
          <cell r="S19">
            <v>1127</v>
          </cell>
          <cell r="T19">
            <v>1220</v>
          </cell>
          <cell r="U19">
            <v>1165.4000000000001</v>
          </cell>
          <cell r="V19">
            <v>1269.3</v>
          </cell>
          <cell r="W19">
            <v>1190.0999999999999</v>
          </cell>
          <cell r="X19">
            <v>1164.5</v>
          </cell>
          <cell r="Y19">
            <v>1318.8</v>
          </cell>
          <cell r="Z19">
            <v>1159.8</v>
          </cell>
          <cell r="AA19">
            <v>1281.3</v>
          </cell>
        </row>
        <row r="20">
          <cell r="P20">
            <v>215.2</v>
          </cell>
          <cell r="Q20">
            <v>203.6</v>
          </cell>
          <cell r="R20">
            <v>203.9</v>
          </cell>
          <cell r="S20">
            <v>200.9</v>
          </cell>
          <cell r="T20">
            <v>203.5</v>
          </cell>
          <cell r="U20">
            <v>189.4</v>
          </cell>
          <cell r="V20">
            <v>209.1</v>
          </cell>
          <cell r="W20">
            <v>196.8</v>
          </cell>
          <cell r="X20">
            <v>184.5</v>
          </cell>
          <cell r="Y20">
            <v>217.9</v>
          </cell>
          <cell r="Z20">
            <v>181</v>
          </cell>
          <cell r="AA20">
            <v>188.4</v>
          </cell>
        </row>
        <row r="21">
          <cell r="P21">
            <v>1257.9000000000001</v>
          </cell>
          <cell r="Q21">
            <v>1418.1</v>
          </cell>
          <cell r="R21">
            <v>1202.8</v>
          </cell>
          <cell r="S21">
            <v>1667.6</v>
          </cell>
          <cell r="T21">
            <v>1679.8</v>
          </cell>
          <cell r="U21">
            <v>1365.9</v>
          </cell>
          <cell r="V21">
            <v>1348.4</v>
          </cell>
          <cell r="W21">
            <v>1711.5</v>
          </cell>
          <cell r="X21">
            <v>1381</v>
          </cell>
          <cell r="Y21">
            <v>1458.9</v>
          </cell>
          <cell r="Z21">
            <v>1747.9</v>
          </cell>
          <cell r="AA21">
            <v>1718.5</v>
          </cell>
        </row>
        <row r="22">
          <cell r="P22">
            <v>143.5</v>
          </cell>
          <cell r="Q22">
            <v>217.5</v>
          </cell>
          <cell r="R22">
            <v>284.2</v>
          </cell>
          <cell r="S22">
            <v>289.60000000000002</v>
          </cell>
          <cell r="T22">
            <v>226</v>
          </cell>
          <cell r="U22">
            <v>184</v>
          </cell>
          <cell r="V22">
            <v>173.6</v>
          </cell>
          <cell r="W22">
            <v>496</v>
          </cell>
          <cell r="X22">
            <v>155.30000000000001</v>
          </cell>
          <cell r="Y22">
            <v>136.6</v>
          </cell>
          <cell r="Z22">
            <v>163</v>
          </cell>
          <cell r="AA22">
            <v>351.8</v>
          </cell>
        </row>
        <row r="23">
          <cell r="P23">
            <v>147.4</v>
          </cell>
          <cell r="Q23">
            <v>178.1</v>
          </cell>
          <cell r="R23">
            <v>206.9</v>
          </cell>
          <cell r="S23">
            <v>214.9</v>
          </cell>
          <cell r="T23">
            <v>210.1</v>
          </cell>
          <cell r="U23">
            <v>203.5</v>
          </cell>
          <cell r="V23">
            <v>202.9</v>
          </cell>
          <cell r="W23">
            <v>206.8</v>
          </cell>
          <cell r="X23">
            <v>216.2</v>
          </cell>
          <cell r="Y23">
            <v>223.8</v>
          </cell>
          <cell r="Z23">
            <v>245.6</v>
          </cell>
          <cell r="AA23">
            <v>227.5</v>
          </cell>
        </row>
        <row r="26">
          <cell r="P26">
            <v>21797.8</v>
          </cell>
          <cell r="Q26">
            <v>17100.7</v>
          </cell>
          <cell r="R26">
            <v>16961.599999999999</v>
          </cell>
          <cell r="S26">
            <v>18373.099999999999</v>
          </cell>
          <cell r="T26">
            <v>16997.3</v>
          </cell>
          <cell r="U26">
            <v>16427</v>
          </cell>
          <cell r="V26">
            <v>16493.3</v>
          </cell>
          <cell r="W26">
            <v>17110.400000000001</v>
          </cell>
          <cell r="X26">
            <v>16901</v>
          </cell>
          <cell r="Y26">
            <v>15209.9</v>
          </cell>
          <cell r="Z26">
            <v>17038.5</v>
          </cell>
          <cell r="AA26">
            <v>17538.900000000001</v>
          </cell>
        </row>
        <row r="27">
          <cell r="P27">
            <v>12143.8</v>
          </cell>
          <cell r="Q27">
            <v>11627.3</v>
          </cell>
          <cell r="R27">
            <v>12121.5</v>
          </cell>
          <cell r="S27">
            <v>13533.5</v>
          </cell>
          <cell r="T27">
            <v>14109.6</v>
          </cell>
          <cell r="U27">
            <v>13452.3</v>
          </cell>
          <cell r="V27">
            <v>15214</v>
          </cell>
          <cell r="W27">
            <v>14723.4</v>
          </cell>
          <cell r="X27">
            <v>15003.8</v>
          </cell>
          <cell r="Y27">
            <v>16077.1</v>
          </cell>
          <cell r="Z27">
            <v>14969</v>
          </cell>
          <cell r="AA27">
            <v>14162.8</v>
          </cell>
        </row>
        <row r="29">
          <cell r="P29">
            <v>4142.6000000000004</v>
          </cell>
          <cell r="Q29">
            <v>4157.3999999999996</v>
          </cell>
          <cell r="R29">
            <v>4844.7</v>
          </cell>
          <cell r="S29">
            <v>4087.7</v>
          </cell>
          <cell r="T29">
            <v>5115.3</v>
          </cell>
          <cell r="U29">
            <v>4165.2</v>
          </cell>
          <cell r="V29">
            <v>4697.2</v>
          </cell>
          <cell r="W29">
            <v>4798.3999999999996</v>
          </cell>
          <cell r="X29">
            <v>4197.7</v>
          </cell>
          <cell r="Y29">
            <v>5307.2</v>
          </cell>
          <cell r="Z29">
            <v>4100.1000000000004</v>
          </cell>
          <cell r="AA29">
            <v>4495.1000000000004</v>
          </cell>
        </row>
        <row r="30">
          <cell r="P30">
            <v>2466.9</v>
          </cell>
          <cell r="Q30">
            <v>2569</v>
          </cell>
          <cell r="R30">
            <v>3012.3</v>
          </cell>
          <cell r="S30">
            <v>2512.9</v>
          </cell>
          <cell r="T30">
            <v>3049.3</v>
          </cell>
          <cell r="U30">
            <v>2480</v>
          </cell>
          <cell r="V30">
            <v>2840.6</v>
          </cell>
          <cell r="W30">
            <v>2773.3</v>
          </cell>
          <cell r="X30">
            <v>2455.9</v>
          </cell>
          <cell r="Y30">
            <v>2825.5</v>
          </cell>
          <cell r="Z30">
            <v>2460</v>
          </cell>
          <cell r="AA30">
            <v>2601.8000000000002</v>
          </cell>
        </row>
        <row r="31">
          <cell r="P31">
            <v>4818.3999999999996</v>
          </cell>
          <cell r="Q31">
            <v>3191.9</v>
          </cell>
          <cell r="R31">
            <v>3468.7</v>
          </cell>
          <cell r="S31">
            <v>4401.3</v>
          </cell>
          <cell r="T31">
            <v>4111.8</v>
          </cell>
          <cell r="U31">
            <v>3256</v>
          </cell>
          <cell r="V31">
            <v>3923.1</v>
          </cell>
          <cell r="W31">
            <v>3870.8</v>
          </cell>
          <cell r="X31">
            <v>4161.1000000000004</v>
          </cell>
          <cell r="Y31">
            <v>4171.3999999999996</v>
          </cell>
          <cell r="Z31">
            <v>4188</v>
          </cell>
          <cell r="AA31">
            <v>4028.7</v>
          </cell>
        </row>
        <row r="32">
          <cell r="P32">
            <v>152.80000000000001</v>
          </cell>
          <cell r="Q32">
            <v>211.6</v>
          </cell>
          <cell r="R32">
            <v>199.5</v>
          </cell>
          <cell r="S32">
            <v>248.9</v>
          </cell>
          <cell r="T32">
            <v>278</v>
          </cell>
          <cell r="U32">
            <v>237.3</v>
          </cell>
          <cell r="V32">
            <v>265.89999999999998</v>
          </cell>
          <cell r="W32">
            <v>323.7</v>
          </cell>
          <cell r="X32">
            <v>337.5</v>
          </cell>
          <cell r="Y32">
            <v>286.60000000000002</v>
          </cell>
          <cell r="Z32">
            <v>246.9</v>
          </cell>
          <cell r="AA32">
            <v>118.7</v>
          </cell>
        </row>
        <row r="33">
          <cell r="P33">
            <v>786.5</v>
          </cell>
          <cell r="Q33">
            <v>779.6</v>
          </cell>
          <cell r="R33">
            <v>773.4</v>
          </cell>
          <cell r="S33">
            <v>793</v>
          </cell>
          <cell r="T33">
            <v>786.1</v>
          </cell>
          <cell r="U33">
            <v>801.8</v>
          </cell>
          <cell r="V33">
            <v>790.6</v>
          </cell>
          <cell r="W33">
            <v>792.5</v>
          </cell>
          <cell r="X33">
            <v>808.8</v>
          </cell>
          <cell r="Y33">
            <v>794.6</v>
          </cell>
          <cell r="Z33">
            <v>805.3</v>
          </cell>
          <cell r="AA33">
            <v>782.8</v>
          </cell>
        </row>
        <row r="34">
          <cell r="P34">
            <v>1176.7</v>
          </cell>
          <cell r="Q34">
            <v>827.5</v>
          </cell>
          <cell r="R34">
            <v>1016.5</v>
          </cell>
          <cell r="S34">
            <v>1231.5999999999999</v>
          </cell>
          <cell r="T34">
            <v>1364.1</v>
          </cell>
          <cell r="U34">
            <v>1141.2</v>
          </cell>
          <cell r="V34">
            <v>1224.5</v>
          </cell>
          <cell r="W34">
            <v>1389.9</v>
          </cell>
          <cell r="X34">
            <v>1102.2</v>
          </cell>
          <cell r="Y34">
            <v>1042.2</v>
          </cell>
          <cell r="Z34">
            <v>1146.5</v>
          </cell>
          <cell r="AA34">
            <v>1052.4000000000001</v>
          </cell>
        </row>
        <row r="35">
          <cell r="P35">
            <v>442.6</v>
          </cell>
          <cell r="Q35">
            <v>462.2</v>
          </cell>
          <cell r="R35">
            <v>443.2</v>
          </cell>
          <cell r="S35">
            <v>456.6</v>
          </cell>
          <cell r="T35">
            <v>553.79999999999995</v>
          </cell>
          <cell r="U35">
            <v>677.9</v>
          </cell>
          <cell r="V35">
            <v>576.1</v>
          </cell>
          <cell r="W35">
            <v>581.20000000000005</v>
          </cell>
          <cell r="X35">
            <v>640.1</v>
          </cell>
          <cell r="Y35">
            <v>618.79999999999995</v>
          </cell>
          <cell r="Z35">
            <v>617.1</v>
          </cell>
          <cell r="AA35">
            <v>490.2</v>
          </cell>
        </row>
        <row r="38">
          <cell r="P38">
            <v>1684.8</v>
          </cell>
          <cell r="Q38">
            <v>1971.1</v>
          </cell>
          <cell r="R38">
            <v>1770.4</v>
          </cell>
          <cell r="S38">
            <v>1837.7</v>
          </cell>
          <cell r="T38">
            <v>1824.1</v>
          </cell>
          <cell r="U38">
            <v>1682</v>
          </cell>
          <cell r="V38">
            <v>2069.8000000000002</v>
          </cell>
          <cell r="W38">
            <v>1660.4</v>
          </cell>
          <cell r="X38">
            <v>1559</v>
          </cell>
          <cell r="Y38">
            <v>2022.1</v>
          </cell>
          <cell r="Z38">
            <v>1770.5</v>
          </cell>
          <cell r="AA38">
            <v>2064.6</v>
          </cell>
        </row>
        <row r="39">
          <cell r="P39">
            <v>876.2</v>
          </cell>
          <cell r="Q39">
            <v>817.7</v>
          </cell>
          <cell r="R39">
            <v>191.3</v>
          </cell>
          <cell r="S39">
            <v>77.7</v>
          </cell>
          <cell r="T39">
            <v>49.7</v>
          </cell>
          <cell r="U39">
            <v>42.3</v>
          </cell>
          <cell r="V39">
            <v>49.5</v>
          </cell>
          <cell r="W39">
            <v>40</v>
          </cell>
          <cell r="X39">
            <v>37.6</v>
          </cell>
          <cell r="Y39">
            <v>103.8</v>
          </cell>
          <cell r="Z39">
            <v>338.5</v>
          </cell>
          <cell r="AA39">
            <v>689.9</v>
          </cell>
        </row>
        <row r="41">
          <cell r="P41">
            <v>32.799999999999997</v>
          </cell>
          <cell r="Q41">
            <v>26.6</v>
          </cell>
          <cell r="R41">
            <v>21.2</v>
          </cell>
          <cell r="S41">
            <v>35.200000000000003</v>
          </cell>
          <cell r="T41">
            <v>16.100000000000001</v>
          </cell>
          <cell r="U41">
            <v>8.8000000000000007</v>
          </cell>
          <cell r="V41">
            <v>9.3000000000000007</v>
          </cell>
          <cell r="W41">
            <v>6</v>
          </cell>
          <cell r="X41">
            <v>7.2</v>
          </cell>
          <cell r="Y41">
            <v>7.7</v>
          </cell>
          <cell r="Z41">
            <v>10.7</v>
          </cell>
          <cell r="AA41">
            <v>11.2</v>
          </cell>
        </row>
        <row r="42">
          <cell r="P42">
            <v>25.2</v>
          </cell>
          <cell r="Q42">
            <v>21.1</v>
          </cell>
          <cell r="R42">
            <v>19.899999999999999</v>
          </cell>
          <cell r="S42">
            <v>33.5</v>
          </cell>
          <cell r="T42">
            <v>19</v>
          </cell>
          <cell r="U42">
            <v>10.1</v>
          </cell>
          <cell r="V42">
            <v>12.4</v>
          </cell>
          <cell r="W42">
            <v>10.9</v>
          </cell>
          <cell r="X42">
            <v>9.1999999999999993</v>
          </cell>
          <cell r="Y42">
            <v>10.8</v>
          </cell>
          <cell r="Z42">
            <v>9.6999999999999993</v>
          </cell>
          <cell r="AA42">
            <v>9.8000000000000007</v>
          </cell>
        </row>
        <row r="43">
          <cell r="P43">
            <v>112.2</v>
          </cell>
          <cell r="Q43">
            <v>108.1</v>
          </cell>
          <cell r="R43">
            <v>100</v>
          </cell>
          <cell r="S43">
            <v>111.4</v>
          </cell>
          <cell r="T43">
            <v>102.7</v>
          </cell>
          <cell r="U43">
            <v>99.2</v>
          </cell>
          <cell r="V43">
            <v>102.1</v>
          </cell>
          <cell r="W43">
            <v>98.2</v>
          </cell>
          <cell r="X43">
            <v>100.5</v>
          </cell>
          <cell r="Y43">
            <v>98.6</v>
          </cell>
          <cell r="Z43">
            <v>102</v>
          </cell>
          <cell r="AA43">
            <v>98.1</v>
          </cell>
        </row>
        <row r="44">
          <cell r="P44">
            <v>34</v>
          </cell>
          <cell r="Q44">
            <v>33.799999999999997</v>
          </cell>
          <cell r="R44">
            <v>31.2</v>
          </cell>
          <cell r="S44">
            <v>31.8</v>
          </cell>
          <cell r="T44">
            <v>32.5</v>
          </cell>
          <cell r="U44">
            <v>35.6</v>
          </cell>
          <cell r="V44">
            <v>35</v>
          </cell>
          <cell r="W44">
            <v>34</v>
          </cell>
          <cell r="X44">
            <v>33.9</v>
          </cell>
          <cell r="Y44">
            <v>34.1</v>
          </cell>
          <cell r="Z44">
            <v>33.6</v>
          </cell>
          <cell r="AA44">
            <v>33.4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P46">
            <v>244.4</v>
          </cell>
          <cell r="Q46">
            <v>206.9</v>
          </cell>
          <cell r="R46">
            <v>313.10000000000002</v>
          </cell>
          <cell r="S46">
            <v>201.4</v>
          </cell>
          <cell r="T46">
            <v>221.7</v>
          </cell>
          <cell r="U46">
            <v>360.2</v>
          </cell>
          <cell r="V46">
            <v>225.8</v>
          </cell>
          <cell r="W46">
            <v>197.9</v>
          </cell>
          <cell r="X46">
            <v>173.1</v>
          </cell>
          <cell r="Y46">
            <v>209.1</v>
          </cell>
          <cell r="Z46">
            <v>216.6</v>
          </cell>
          <cell r="AA46">
            <v>243</v>
          </cell>
        </row>
        <row r="49">
          <cell r="P49">
            <v>4321.2</v>
          </cell>
          <cell r="Q49">
            <v>3844.4</v>
          </cell>
          <cell r="R49">
            <v>4222.8999999999996</v>
          </cell>
          <cell r="S49">
            <v>4632.6000000000004</v>
          </cell>
          <cell r="T49">
            <v>4872.3</v>
          </cell>
          <cell r="U49">
            <v>4775.2</v>
          </cell>
          <cell r="V49">
            <v>5439.6</v>
          </cell>
          <cell r="W49">
            <v>5150.5</v>
          </cell>
          <cell r="X49">
            <v>5637.5</v>
          </cell>
          <cell r="Y49">
            <v>5823.7</v>
          </cell>
          <cell r="Z49">
            <v>5548.8</v>
          </cell>
          <cell r="AA49">
            <v>5841.7</v>
          </cell>
        </row>
        <row r="51">
          <cell r="P51">
            <v>1030.7</v>
          </cell>
          <cell r="Q51">
            <v>955.3</v>
          </cell>
          <cell r="R51">
            <v>976.9</v>
          </cell>
          <cell r="S51">
            <v>1064.7</v>
          </cell>
          <cell r="T51">
            <v>835.7</v>
          </cell>
          <cell r="U51">
            <v>848.5</v>
          </cell>
          <cell r="V51">
            <v>931.6</v>
          </cell>
          <cell r="W51">
            <v>979.2</v>
          </cell>
          <cell r="X51">
            <v>833.4</v>
          </cell>
          <cell r="Y51">
            <v>655.7</v>
          </cell>
          <cell r="Z51">
            <v>721.3</v>
          </cell>
          <cell r="AA51">
            <v>787.5</v>
          </cell>
        </row>
        <row r="52">
          <cell r="P52">
            <v>14.8</v>
          </cell>
          <cell r="Q52">
            <v>13.6</v>
          </cell>
          <cell r="R52">
            <v>13.4</v>
          </cell>
          <cell r="S52">
            <v>16.600000000000001</v>
          </cell>
          <cell r="T52">
            <v>14.7</v>
          </cell>
          <cell r="U52">
            <v>15.6</v>
          </cell>
          <cell r="V52">
            <v>17.100000000000001</v>
          </cell>
          <cell r="W52">
            <v>13</v>
          </cell>
          <cell r="X52">
            <v>15</v>
          </cell>
          <cell r="Y52">
            <v>15.4</v>
          </cell>
          <cell r="Z52">
            <v>13.1</v>
          </cell>
          <cell r="AA52">
            <v>11.6</v>
          </cell>
        </row>
        <row r="53">
          <cell r="P53">
            <v>1.4</v>
          </cell>
          <cell r="Q53">
            <v>1.6</v>
          </cell>
          <cell r="R53">
            <v>1</v>
          </cell>
          <cell r="S53">
            <v>3.2</v>
          </cell>
          <cell r="T53">
            <v>2.4</v>
          </cell>
          <cell r="U53">
            <v>1.8</v>
          </cell>
          <cell r="V53">
            <v>1.3</v>
          </cell>
          <cell r="W53">
            <v>1.6</v>
          </cell>
          <cell r="X53">
            <v>1.3</v>
          </cell>
          <cell r="Y53">
            <v>1.9</v>
          </cell>
          <cell r="Z53">
            <v>1.5</v>
          </cell>
          <cell r="AA53">
            <v>1.3</v>
          </cell>
        </row>
        <row r="54">
          <cell r="P54">
            <v>126.9</v>
          </cell>
          <cell r="Q54">
            <v>146.69999999999999</v>
          </cell>
          <cell r="R54">
            <v>132.6</v>
          </cell>
          <cell r="S54">
            <v>136.80000000000001</v>
          </cell>
          <cell r="T54">
            <v>134.4</v>
          </cell>
          <cell r="U54">
            <v>129.1</v>
          </cell>
          <cell r="V54">
            <v>149.1</v>
          </cell>
          <cell r="W54">
            <v>124</v>
          </cell>
          <cell r="X54">
            <v>112.5</v>
          </cell>
          <cell r="Y54">
            <v>148.80000000000001</v>
          </cell>
          <cell r="Z54">
            <v>128.30000000000001</v>
          </cell>
          <cell r="AA54">
            <v>147.19999999999999</v>
          </cell>
        </row>
        <row r="55">
          <cell r="P55">
            <v>0.2</v>
          </cell>
          <cell r="Q55">
            <v>0.3</v>
          </cell>
          <cell r="R55">
            <v>0.4</v>
          </cell>
          <cell r="S55">
            <v>0.2</v>
          </cell>
          <cell r="T55">
            <v>0.5</v>
          </cell>
          <cell r="U55">
            <v>0.2</v>
          </cell>
          <cell r="V55">
            <v>0.2</v>
          </cell>
          <cell r="W55">
            <v>0.1</v>
          </cell>
          <cell r="X55">
            <v>0.1</v>
          </cell>
          <cell r="Y55">
            <v>0.3</v>
          </cell>
          <cell r="Z55">
            <v>0.1</v>
          </cell>
          <cell r="AA55">
            <v>0.1</v>
          </cell>
        </row>
        <row r="56">
          <cell r="P56">
            <v>323.2</v>
          </cell>
          <cell r="Q56">
            <v>308</v>
          </cell>
          <cell r="R56">
            <v>1067.5</v>
          </cell>
          <cell r="S56">
            <v>1180.4000000000001</v>
          </cell>
          <cell r="T56">
            <v>764.9</v>
          </cell>
          <cell r="U56">
            <v>303</v>
          </cell>
          <cell r="V56">
            <v>616.79999999999995</v>
          </cell>
          <cell r="W56">
            <v>883.9</v>
          </cell>
          <cell r="X56">
            <v>309.8</v>
          </cell>
          <cell r="Y56">
            <v>568.6</v>
          </cell>
          <cell r="Z56">
            <v>551.20000000000005</v>
          </cell>
          <cell r="AA56">
            <v>495.1</v>
          </cell>
        </row>
        <row r="60">
          <cell r="P60">
            <v>0</v>
          </cell>
          <cell r="Q60">
            <v>0</v>
          </cell>
          <cell r="R60">
            <v>14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P62">
            <v>17348</v>
          </cell>
          <cell r="Q62">
            <v>0</v>
          </cell>
          <cell r="R62">
            <v>0.3</v>
          </cell>
          <cell r="S62">
            <v>0</v>
          </cell>
          <cell r="T62">
            <v>0</v>
          </cell>
          <cell r="U62">
            <v>0</v>
          </cell>
          <cell r="V62">
            <v>27939.9</v>
          </cell>
          <cell r="W62">
            <v>500</v>
          </cell>
          <cell r="X62">
            <v>250</v>
          </cell>
          <cell r="Y62">
            <v>250</v>
          </cell>
          <cell r="Z62">
            <v>250</v>
          </cell>
          <cell r="AA62">
            <v>850</v>
          </cell>
        </row>
        <row r="63"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1086.2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3500</v>
          </cell>
          <cell r="Y64">
            <v>0</v>
          </cell>
          <cell r="Z64">
            <v>0</v>
          </cell>
          <cell r="AA64">
            <v>109</v>
          </cell>
        </row>
        <row r="65"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2000</v>
          </cell>
          <cell r="Z65">
            <v>0</v>
          </cell>
          <cell r="AA65">
            <v>0</v>
          </cell>
        </row>
        <row r="66">
          <cell r="P66">
            <v>0</v>
          </cell>
          <cell r="Q66">
            <v>0.2</v>
          </cell>
          <cell r="R66">
            <v>0.1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71">
          <cell r="P71">
            <v>73.8</v>
          </cell>
          <cell r="Q71">
            <v>86.6</v>
          </cell>
          <cell r="R71">
            <v>86.2</v>
          </cell>
          <cell r="S71">
            <v>90.8</v>
          </cell>
          <cell r="T71">
            <v>92.7</v>
          </cell>
          <cell r="U71">
            <v>80.599999999999994</v>
          </cell>
          <cell r="V71">
            <v>79.8</v>
          </cell>
          <cell r="W71">
            <v>94.3</v>
          </cell>
          <cell r="X71">
            <v>89.4</v>
          </cell>
          <cell r="Y71">
            <v>105.5</v>
          </cell>
          <cell r="Z71">
            <v>91.2</v>
          </cell>
          <cell r="AA71">
            <v>81.8</v>
          </cell>
        </row>
        <row r="72">
          <cell r="P72">
            <v>2.2000000000000002</v>
          </cell>
          <cell r="Q72">
            <v>28.5</v>
          </cell>
          <cell r="R72">
            <v>0</v>
          </cell>
          <cell r="S72">
            <v>20.8</v>
          </cell>
          <cell r="T72">
            <v>6.6</v>
          </cell>
          <cell r="U72">
            <v>7.4</v>
          </cell>
          <cell r="V72">
            <v>6.2</v>
          </cell>
          <cell r="W72">
            <v>52.7</v>
          </cell>
          <cell r="X72">
            <v>7</v>
          </cell>
          <cell r="Y72">
            <v>27.8</v>
          </cell>
          <cell r="Z72">
            <v>17.5</v>
          </cell>
          <cell r="AA72">
            <v>6.9</v>
          </cell>
        </row>
        <row r="73">
          <cell r="P73">
            <v>202</v>
          </cell>
          <cell r="Q73">
            <v>138.5</v>
          </cell>
          <cell r="R73">
            <v>8.5</v>
          </cell>
          <cell r="S73">
            <v>47.7</v>
          </cell>
          <cell r="T73">
            <v>316.89999999999998</v>
          </cell>
          <cell r="U73">
            <v>11.6</v>
          </cell>
          <cell r="V73">
            <v>111.8</v>
          </cell>
          <cell r="W73">
            <v>235.8</v>
          </cell>
          <cell r="X73">
            <v>0.5</v>
          </cell>
          <cell r="Y73">
            <v>17</v>
          </cell>
          <cell r="Z73">
            <v>441.5</v>
          </cell>
          <cell r="AA73">
            <v>19.100000000000001</v>
          </cell>
        </row>
        <row r="74">
          <cell r="P74">
            <v>0.9</v>
          </cell>
          <cell r="Q74">
            <v>0</v>
          </cell>
          <cell r="R74">
            <v>0</v>
          </cell>
          <cell r="S74">
            <v>0</v>
          </cell>
          <cell r="T74">
            <v>1.9</v>
          </cell>
          <cell r="U74">
            <v>0</v>
          </cell>
          <cell r="V74">
            <v>0.1</v>
          </cell>
          <cell r="W74">
            <v>0.3</v>
          </cell>
          <cell r="X74">
            <v>1.5</v>
          </cell>
          <cell r="Y74">
            <v>0.4</v>
          </cell>
          <cell r="Z74">
            <v>0.1</v>
          </cell>
          <cell r="AA74">
            <v>1.9</v>
          </cell>
        </row>
        <row r="76">
          <cell r="P76">
            <v>10.5</v>
          </cell>
          <cell r="Q76">
            <v>4.5</v>
          </cell>
          <cell r="R76">
            <v>6.9</v>
          </cell>
          <cell r="S76">
            <v>7.7</v>
          </cell>
          <cell r="T76">
            <v>6.7</v>
          </cell>
          <cell r="U76">
            <v>7.7</v>
          </cell>
          <cell r="V76">
            <v>8.5</v>
          </cell>
          <cell r="W76">
            <v>7.9</v>
          </cell>
          <cell r="X76">
            <v>7.8</v>
          </cell>
          <cell r="Y76">
            <v>7.9</v>
          </cell>
          <cell r="Z76">
            <v>7.9</v>
          </cell>
          <cell r="AA76">
            <v>5.3</v>
          </cell>
        </row>
        <row r="77">
          <cell r="P77">
            <v>2881.9</v>
          </cell>
          <cell r="Q77">
            <v>2610</v>
          </cell>
          <cell r="R77">
            <v>1912.5</v>
          </cell>
          <cell r="S77">
            <v>2520.6</v>
          </cell>
          <cell r="T77">
            <v>2067.8000000000002</v>
          </cell>
          <cell r="U77">
            <v>1727.5</v>
          </cell>
          <cell r="V77">
            <v>2189.1999999999998</v>
          </cell>
          <cell r="W77">
            <v>2946.3</v>
          </cell>
          <cell r="X77">
            <v>2281.1999999999998</v>
          </cell>
          <cell r="Y77">
            <v>2327.6</v>
          </cell>
          <cell r="Z77">
            <v>2139.1999999999998</v>
          </cell>
          <cell r="AA77">
            <v>2454.8000000000002</v>
          </cell>
        </row>
        <row r="78">
          <cell r="P78">
            <v>30.1</v>
          </cell>
          <cell r="Q78">
            <v>213.5</v>
          </cell>
          <cell r="R78">
            <v>63.4</v>
          </cell>
          <cell r="S78">
            <v>81.900000000000006</v>
          </cell>
          <cell r="T78">
            <v>112.2</v>
          </cell>
          <cell r="U78">
            <v>81.3</v>
          </cell>
          <cell r="V78">
            <v>143.69999999999999</v>
          </cell>
          <cell r="W78">
            <v>111.4</v>
          </cell>
          <cell r="X78">
            <v>110.7</v>
          </cell>
          <cell r="Y78">
            <v>170.9</v>
          </cell>
          <cell r="Z78">
            <v>76</v>
          </cell>
          <cell r="AA78">
            <v>908.5</v>
          </cell>
        </row>
        <row r="80">
          <cell r="P80">
            <v>419.1</v>
          </cell>
          <cell r="Q80">
            <v>563.1</v>
          </cell>
          <cell r="R80">
            <v>539.29999999999995</v>
          </cell>
          <cell r="S80">
            <v>549.1</v>
          </cell>
          <cell r="T80">
            <v>459</v>
          </cell>
          <cell r="U80">
            <v>441.1</v>
          </cell>
          <cell r="V80">
            <v>424</v>
          </cell>
          <cell r="W80">
            <v>435.7</v>
          </cell>
          <cell r="X80">
            <v>392.7</v>
          </cell>
          <cell r="Y80">
            <v>377.6</v>
          </cell>
          <cell r="Z80">
            <v>419.9</v>
          </cell>
          <cell r="AA80">
            <v>422.7</v>
          </cell>
        </row>
        <row r="81">
          <cell r="P81">
            <v>167.4</v>
          </cell>
          <cell r="Q81">
            <v>129.80000000000001</v>
          </cell>
          <cell r="R81">
            <v>113.8</v>
          </cell>
          <cell r="S81">
            <v>131.9</v>
          </cell>
          <cell r="T81">
            <v>124.8</v>
          </cell>
          <cell r="U81">
            <v>116.8</v>
          </cell>
          <cell r="V81">
            <v>191.7</v>
          </cell>
          <cell r="W81">
            <v>135.9</v>
          </cell>
          <cell r="X81">
            <v>117.2</v>
          </cell>
          <cell r="Y81">
            <v>116.4</v>
          </cell>
          <cell r="Z81">
            <v>88.4</v>
          </cell>
          <cell r="AA81">
            <v>86.1</v>
          </cell>
        </row>
        <row r="82">
          <cell r="P82">
            <v>2.5</v>
          </cell>
          <cell r="Q82">
            <v>2.4</v>
          </cell>
          <cell r="R82">
            <v>2.4</v>
          </cell>
          <cell r="S82">
            <v>2.6</v>
          </cell>
          <cell r="T82">
            <v>2.6</v>
          </cell>
          <cell r="U82">
            <v>2.6</v>
          </cell>
          <cell r="V82">
            <v>2.7</v>
          </cell>
          <cell r="W82">
            <v>2.6</v>
          </cell>
          <cell r="X82">
            <v>2.5</v>
          </cell>
          <cell r="Y82">
            <v>2.8</v>
          </cell>
          <cell r="Z82">
            <v>2.5</v>
          </cell>
          <cell r="AA82">
            <v>2</v>
          </cell>
        </row>
        <row r="84">
          <cell r="P84">
            <v>3.4</v>
          </cell>
          <cell r="Q84">
            <v>3.8</v>
          </cell>
          <cell r="R84">
            <v>4.8</v>
          </cell>
          <cell r="S84">
            <v>3.5</v>
          </cell>
          <cell r="T84">
            <v>4.5</v>
          </cell>
          <cell r="U84">
            <v>3.5</v>
          </cell>
          <cell r="V84">
            <v>3.7</v>
          </cell>
          <cell r="W84">
            <v>3.8</v>
          </cell>
          <cell r="X84">
            <v>3.5</v>
          </cell>
          <cell r="Y84">
            <v>4.5</v>
          </cell>
          <cell r="Z84">
            <v>3.6</v>
          </cell>
          <cell r="AA84">
            <v>3.8</v>
          </cell>
        </row>
        <row r="85">
          <cell r="P85">
            <v>196.3</v>
          </cell>
          <cell r="Q85">
            <v>72.599999999999994</v>
          </cell>
          <cell r="R85">
            <v>74</v>
          </cell>
          <cell r="S85">
            <v>71.2</v>
          </cell>
          <cell r="T85">
            <v>136.9</v>
          </cell>
          <cell r="U85">
            <v>71.3</v>
          </cell>
          <cell r="V85">
            <v>132.9</v>
          </cell>
          <cell r="W85">
            <v>118.8</v>
          </cell>
          <cell r="X85">
            <v>83.4</v>
          </cell>
          <cell r="Y85">
            <v>96.4</v>
          </cell>
          <cell r="Z85">
            <v>120.8</v>
          </cell>
          <cell r="AA85">
            <v>355.6</v>
          </cell>
        </row>
        <row r="86">
          <cell r="P86">
            <v>4.0999999999999996</v>
          </cell>
          <cell r="Q86">
            <v>3.4</v>
          </cell>
          <cell r="R86">
            <v>4</v>
          </cell>
          <cell r="S86">
            <v>3.8</v>
          </cell>
          <cell r="T86">
            <v>4</v>
          </cell>
          <cell r="U86">
            <v>4.3</v>
          </cell>
          <cell r="V86">
            <v>4.0999999999999996</v>
          </cell>
          <cell r="W86">
            <v>4.2</v>
          </cell>
          <cell r="X86">
            <v>3.8</v>
          </cell>
          <cell r="Y86">
            <v>4.5</v>
          </cell>
          <cell r="Z86">
            <v>3.6</v>
          </cell>
          <cell r="AA86">
            <v>3.2</v>
          </cell>
        </row>
        <row r="87"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8820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P91">
            <v>58.8</v>
          </cell>
          <cell r="Q91">
            <v>46.2</v>
          </cell>
          <cell r="R91">
            <v>42.8</v>
          </cell>
          <cell r="S91">
            <v>53.1</v>
          </cell>
          <cell r="T91">
            <v>61.7</v>
          </cell>
          <cell r="U91">
            <v>78</v>
          </cell>
          <cell r="V91">
            <v>56.6</v>
          </cell>
          <cell r="W91">
            <v>52.3</v>
          </cell>
          <cell r="X91">
            <v>39.799999999999997</v>
          </cell>
          <cell r="Y91">
            <v>40.1</v>
          </cell>
          <cell r="Z91">
            <v>42.1</v>
          </cell>
          <cell r="AA91">
            <v>374.6</v>
          </cell>
        </row>
        <row r="92">
          <cell r="P92">
            <v>79.099999999999994</v>
          </cell>
          <cell r="Q92">
            <v>0</v>
          </cell>
          <cell r="R92">
            <v>0</v>
          </cell>
          <cell r="S92">
            <v>87.3</v>
          </cell>
          <cell r="T92">
            <v>0</v>
          </cell>
          <cell r="U92">
            <v>0</v>
          </cell>
          <cell r="V92">
            <v>234.1</v>
          </cell>
          <cell r="W92">
            <v>212.5</v>
          </cell>
          <cell r="X92">
            <v>222</v>
          </cell>
          <cell r="Y92">
            <v>410.6</v>
          </cell>
          <cell r="Z92">
            <v>334.3</v>
          </cell>
          <cell r="AA92">
            <v>188.2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P95">
            <v>165.1</v>
          </cell>
          <cell r="Q95">
            <v>122.1</v>
          </cell>
          <cell r="R95">
            <v>82.5</v>
          </cell>
          <cell r="S95">
            <v>116.1</v>
          </cell>
          <cell r="T95">
            <v>112.1</v>
          </cell>
          <cell r="U95">
            <v>80.2</v>
          </cell>
          <cell r="V95">
            <v>105</v>
          </cell>
          <cell r="W95">
            <v>88.1</v>
          </cell>
          <cell r="X95">
            <v>97.2</v>
          </cell>
          <cell r="Y95">
            <v>100</v>
          </cell>
          <cell r="Z95">
            <v>82.8</v>
          </cell>
          <cell r="AA95">
            <v>101.7</v>
          </cell>
        </row>
        <row r="96">
          <cell r="P96">
            <v>101</v>
          </cell>
          <cell r="Q96">
            <v>70.400000000000006</v>
          </cell>
          <cell r="R96">
            <v>71</v>
          </cell>
          <cell r="S96">
            <v>76.099999999999994</v>
          </cell>
          <cell r="T96">
            <v>69.2</v>
          </cell>
          <cell r="U96">
            <v>70.099999999999994</v>
          </cell>
          <cell r="V96">
            <v>78</v>
          </cell>
          <cell r="W96">
            <v>73.8</v>
          </cell>
          <cell r="X96">
            <v>81.099999999999994</v>
          </cell>
          <cell r="Y96">
            <v>82.4</v>
          </cell>
          <cell r="Z96">
            <v>68.400000000000006</v>
          </cell>
          <cell r="AA96">
            <v>73.5</v>
          </cell>
        </row>
        <row r="98">
          <cell r="P98">
            <v>736.3</v>
          </cell>
          <cell r="Q98">
            <v>1040.5</v>
          </cell>
          <cell r="R98">
            <v>766.8</v>
          </cell>
          <cell r="S98">
            <v>785.8</v>
          </cell>
          <cell r="T98">
            <v>959</v>
          </cell>
          <cell r="U98">
            <v>754.7</v>
          </cell>
          <cell r="V98">
            <v>760</v>
          </cell>
          <cell r="W98">
            <v>1012.4</v>
          </cell>
          <cell r="X98">
            <v>771.9</v>
          </cell>
          <cell r="Y98">
            <v>927.8</v>
          </cell>
          <cell r="Z98">
            <v>813.4</v>
          </cell>
          <cell r="AA98">
            <v>830.1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P100">
            <v>4.4000000000000004</v>
          </cell>
          <cell r="Q100">
            <v>6.4</v>
          </cell>
          <cell r="R100">
            <v>9.1999999999999993</v>
          </cell>
          <cell r="S100">
            <v>8</v>
          </cell>
          <cell r="T100">
            <v>3</v>
          </cell>
          <cell r="U100">
            <v>12.9</v>
          </cell>
          <cell r="V100">
            <v>9.1</v>
          </cell>
          <cell r="W100">
            <v>513.6</v>
          </cell>
          <cell r="X100">
            <v>4</v>
          </cell>
          <cell r="Y100">
            <v>3.7</v>
          </cell>
          <cell r="Z100">
            <v>3.8</v>
          </cell>
          <cell r="AA100">
            <v>4</v>
          </cell>
        </row>
        <row r="103">
          <cell r="P103">
            <v>0</v>
          </cell>
          <cell r="Q103">
            <v>0</v>
          </cell>
          <cell r="R103">
            <v>17.8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37.5</v>
          </cell>
          <cell r="X103">
            <v>0</v>
          </cell>
          <cell r="Y103">
            <v>75.7</v>
          </cell>
          <cell r="Z103">
            <v>0</v>
          </cell>
          <cell r="AA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P105">
            <v>877.5</v>
          </cell>
          <cell r="Q105">
            <v>0</v>
          </cell>
          <cell r="R105">
            <v>1765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1">
          <cell r="C31">
            <v>1907.7</v>
          </cell>
          <cell r="D31">
            <v>3118.1000000000004</v>
          </cell>
          <cell r="E31">
            <v>2738.9999999999995</v>
          </cell>
          <cell r="F31">
            <v>2158.5</v>
          </cell>
          <cell r="G31">
            <v>2411.1</v>
          </cell>
          <cell r="H31">
            <v>3092.7</v>
          </cell>
          <cell r="I31">
            <v>2941.7000000000003</v>
          </cell>
          <cell r="J31">
            <v>2508.1999999999998</v>
          </cell>
          <cell r="K31">
            <v>2006.5000000000002</v>
          </cell>
          <cell r="L31">
            <v>2137.1000000000004</v>
          </cell>
          <cell r="M31">
            <v>2347.7000000000003</v>
          </cell>
          <cell r="N31">
            <v>1563.1999999999998</v>
          </cell>
          <cell r="O31">
            <v>28931.5</v>
          </cell>
          <cell r="P31">
            <v>3412.1</v>
          </cell>
          <cell r="Q31">
            <v>2945</v>
          </cell>
          <cell r="R31">
            <v>2090.6999999999998</v>
          </cell>
          <cell r="S31">
            <v>2773.3999999999996</v>
          </cell>
          <cell r="T31">
            <v>2620.9</v>
          </cell>
          <cell r="U31">
            <v>1901.4999999999998</v>
          </cell>
          <cell r="V31">
            <v>2534.1999999999998</v>
          </cell>
          <cell r="W31">
            <v>3442.1000000000004</v>
          </cell>
          <cell r="X31">
            <v>2465.7999999999997</v>
          </cell>
          <cell r="Y31">
            <v>2566.5000000000005</v>
          </cell>
          <cell r="Z31">
            <v>2800.6</v>
          </cell>
          <cell r="AA31">
            <v>2923.5194620200004</v>
          </cell>
          <cell r="AB31">
            <v>32476.319462019994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F9A8-0DF9-4795-8163-0DD810DC09D7}">
  <dimension ref="B1:AQ199"/>
  <sheetViews>
    <sheetView showGridLines="0" topLeftCell="A6" zoomScaleNormal="100" workbookViewId="0">
      <pane xSplit="2" ySplit="2" topLeftCell="S17" activePane="bottomRight" state="frozen"/>
      <selection activeCell="A6" sqref="A6"/>
      <selection pane="topRight" activeCell="C6" sqref="C6"/>
      <selection pane="bottomLeft" activeCell="A8" sqref="A8"/>
      <selection pane="bottomRight" activeCell="V26" sqref="V26"/>
    </sheetView>
  </sheetViews>
  <sheetFormatPr baseColWidth="10" defaultColWidth="11.42578125" defaultRowHeight="12.75" x14ac:dyDescent="0.2"/>
  <cols>
    <col min="1" max="1" width="1.5703125" customWidth="1"/>
    <col min="2" max="2" width="81.7109375" customWidth="1"/>
    <col min="3" max="6" width="12.85546875" customWidth="1"/>
    <col min="7" max="14" width="13" customWidth="1"/>
    <col min="15" max="15" width="14.140625" style="14" customWidth="1"/>
    <col min="16" max="16" width="12.5703125" customWidth="1"/>
    <col min="17" max="17" width="13.5703125" bestFit="1" customWidth="1"/>
    <col min="18" max="19" width="13.28515625" customWidth="1"/>
    <col min="20" max="20" width="11.85546875" customWidth="1"/>
    <col min="21" max="25" width="12.7109375" customWidth="1"/>
    <col min="26" max="26" width="14.5703125" bestFit="1" customWidth="1"/>
    <col min="27" max="27" width="14.5703125" customWidth="1"/>
    <col min="28" max="28" width="13.85546875" style="14" customWidth="1"/>
    <col min="29" max="29" width="17.28515625" bestFit="1" customWidth="1"/>
    <col min="30" max="30" width="9.42578125" customWidth="1"/>
    <col min="31" max="31" width="14.85546875" bestFit="1" customWidth="1"/>
    <col min="32" max="32" width="17.85546875" bestFit="1" customWidth="1"/>
    <col min="33" max="42" width="14.85546875" bestFit="1" customWidth="1"/>
    <col min="43" max="43" width="16.5703125" bestFit="1" customWidth="1"/>
  </cols>
  <sheetData>
    <row r="1" spans="2:32" ht="18.75" customHeight="1" x14ac:dyDescent="0.25"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2:32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1"/>
      <c r="AD2" s="1"/>
    </row>
    <row r="3" spans="2:32" ht="18" customHeight="1" x14ac:dyDescent="0.2">
      <c r="B3" s="189" t="s">
        <v>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</row>
    <row r="4" spans="2:32" ht="17.25" customHeight="1" x14ac:dyDescent="0.2">
      <c r="B4" s="190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</row>
    <row r="5" spans="2:32" ht="17.25" customHeight="1" x14ac:dyDescent="0.2">
      <c r="B5" s="190" t="s">
        <v>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</row>
    <row r="6" spans="2:32" ht="23.25" customHeight="1" x14ac:dyDescent="0.2">
      <c r="B6" s="191" t="s">
        <v>4</v>
      </c>
      <c r="C6" s="193">
        <v>2023</v>
      </c>
      <c r="D6" s="194"/>
      <c r="E6" s="194"/>
      <c r="F6" s="194"/>
      <c r="G6" s="194"/>
      <c r="H6" s="194"/>
      <c r="I6" s="194"/>
      <c r="J6" s="194"/>
      <c r="K6" s="194"/>
      <c r="L6" s="194"/>
      <c r="M6" s="195"/>
      <c r="N6" s="3"/>
      <c r="O6" s="196">
        <v>2023</v>
      </c>
      <c r="P6" s="193">
        <v>2024</v>
      </c>
      <c r="Q6" s="194"/>
      <c r="R6" s="194"/>
      <c r="S6" s="194"/>
      <c r="T6" s="194"/>
      <c r="U6" s="194"/>
      <c r="V6" s="194"/>
      <c r="W6" s="194"/>
      <c r="X6" s="194"/>
      <c r="Y6" s="194"/>
      <c r="Z6" s="195"/>
      <c r="AA6" s="3"/>
      <c r="AB6" s="196">
        <v>2024</v>
      </c>
      <c r="AC6" s="193" t="s">
        <v>5</v>
      </c>
      <c r="AD6" s="195"/>
    </row>
    <row r="7" spans="2:32" ht="29.25" customHeight="1" thickBot="1" x14ac:dyDescent="0.25">
      <c r="B7" s="19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197"/>
      <c r="P7" s="5" t="s">
        <v>6</v>
      </c>
      <c r="Q7" s="5" t="s">
        <v>7</v>
      </c>
      <c r="R7" s="5" t="s">
        <v>8</v>
      </c>
      <c r="S7" s="5" t="s">
        <v>9</v>
      </c>
      <c r="T7" s="5" t="s">
        <v>10</v>
      </c>
      <c r="U7" s="5" t="s">
        <v>11</v>
      </c>
      <c r="V7" s="5" t="s">
        <v>12</v>
      </c>
      <c r="W7" s="5" t="s">
        <v>13</v>
      </c>
      <c r="X7" s="5" t="s">
        <v>14</v>
      </c>
      <c r="Y7" s="5" t="s">
        <v>15</v>
      </c>
      <c r="Z7" s="5" t="s">
        <v>16</v>
      </c>
      <c r="AA7" s="5" t="s">
        <v>17</v>
      </c>
      <c r="AB7" s="197"/>
      <c r="AC7" s="4" t="s">
        <v>18</v>
      </c>
      <c r="AD7" s="5" t="s">
        <v>19</v>
      </c>
    </row>
    <row r="8" spans="2:32" ht="15.95" customHeight="1" thickTop="1" x14ac:dyDescent="0.2">
      <c r="B8" s="6" t="s">
        <v>20</v>
      </c>
      <c r="C8" s="7">
        <f t="shared" ref="C8:S8" si="0">+C9+C56+C57+C67+C88</f>
        <v>85752.3</v>
      </c>
      <c r="D8" s="7">
        <f t="shared" si="0"/>
        <v>73726.7</v>
      </c>
      <c r="E8" s="7">
        <f t="shared" si="0"/>
        <v>84697.400000000009</v>
      </c>
      <c r="F8" s="7">
        <f t="shared" si="0"/>
        <v>93817.8</v>
      </c>
      <c r="G8" s="7">
        <f t="shared" si="0"/>
        <v>90746.000000000015</v>
      </c>
      <c r="H8" s="7">
        <f t="shared" si="0"/>
        <v>106481.30000000002</v>
      </c>
      <c r="I8" s="7">
        <f t="shared" si="0"/>
        <v>97096.4</v>
      </c>
      <c r="J8" s="7">
        <f t="shared" si="0"/>
        <v>79473.100000000006</v>
      </c>
      <c r="K8" s="7">
        <f t="shared" si="0"/>
        <v>87045</v>
      </c>
      <c r="L8" s="7">
        <f t="shared" si="0"/>
        <v>83750.800000000017</v>
      </c>
      <c r="M8" s="7">
        <f t="shared" si="0"/>
        <v>87964.800000000003</v>
      </c>
      <c r="N8" s="7">
        <f t="shared" si="0"/>
        <v>91727.799999999988</v>
      </c>
      <c r="O8" s="7">
        <f>+O9+O56+O57+O67+O88</f>
        <v>1062279.2</v>
      </c>
      <c r="P8" s="7">
        <f t="shared" si="0"/>
        <v>116146.9</v>
      </c>
      <c r="Q8" s="7">
        <f t="shared" si="0"/>
        <v>87320.599999999991</v>
      </c>
      <c r="R8" s="7">
        <f t="shared" si="0"/>
        <v>86603.4</v>
      </c>
      <c r="S8" s="7">
        <f t="shared" si="0"/>
        <v>119532.30000000002</v>
      </c>
      <c r="T8" s="7">
        <f>+T9+T56+T57+T67+T88</f>
        <v>92847.6</v>
      </c>
      <c r="U8" s="7">
        <f>+U9+U56+U57+U67+U88</f>
        <v>85731.1</v>
      </c>
      <c r="V8" s="7">
        <f t="shared" ref="V8:AA8" si="1">+V9+V56+V57+V67+V88</f>
        <v>123427.8</v>
      </c>
      <c r="W8" s="7">
        <f t="shared" si="1"/>
        <v>103898</v>
      </c>
      <c r="X8" s="7">
        <f t="shared" si="1"/>
        <v>93313.099999999991</v>
      </c>
      <c r="Y8" s="7">
        <f t="shared" si="1"/>
        <v>104073.1</v>
      </c>
      <c r="Z8" s="7">
        <f t="shared" si="1"/>
        <v>98773.5</v>
      </c>
      <c r="AA8" s="7">
        <f t="shared" si="1"/>
        <v>97535.1</v>
      </c>
      <c r="AB8" s="7">
        <f>+AB9+AB56+AB57+AB67+AB88</f>
        <v>1209202.4999999995</v>
      </c>
      <c r="AC8" s="8">
        <f t="shared" ref="AC8:AC71" si="2">+AB8-O8</f>
        <v>146923.29999999958</v>
      </c>
      <c r="AD8" s="7">
        <f t="shared" ref="AD8:AD56" si="3">+AC8/O8*100</f>
        <v>13.830949528146611</v>
      </c>
    </row>
    <row r="9" spans="2:32" ht="15.95" customHeight="1" x14ac:dyDescent="0.2">
      <c r="B9" s="9" t="s">
        <v>21</v>
      </c>
      <c r="C9" s="7">
        <f t="shared" ref="C9:AA9" si="4">+C10+C15+C24+C47+C54+C55</f>
        <v>81770.400000000009</v>
      </c>
      <c r="D9" s="7">
        <f t="shared" si="4"/>
        <v>67845.700000000012</v>
      </c>
      <c r="E9" s="7">
        <f t="shared" si="4"/>
        <v>78084</v>
      </c>
      <c r="F9" s="7">
        <f t="shared" si="4"/>
        <v>89348.800000000003</v>
      </c>
      <c r="G9" s="7">
        <f t="shared" si="4"/>
        <v>86408.500000000015</v>
      </c>
      <c r="H9" s="7">
        <f t="shared" si="4"/>
        <v>87543.1</v>
      </c>
      <c r="I9" s="7">
        <f t="shared" si="4"/>
        <v>90240.5</v>
      </c>
      <c r="J9" s="7">
        <f t="shared" si="4"/>
        <v>74953.700000000012</v>
      </c>
      <c r="K9" s="7">
        <f t="shared" si="4"/>
        <v>77560.5</v>
      </c>
      <c r="L9" s="7">
        <f t="shared" si="4"/>
        <v>79259.100000000006</v>
      </c>
      <c r="M9" s="7">
        <f t="shared" si="4"/>
        <v>80806.5</v>
      </c>
      <c r="N9" s="7">
        <f t="shared" si="4"/>
        <v>78070</v>
      </c>
      <c r="O9" s="7">
        <f>+O10+O15+O24+O47+O54+O55</f>
        <v>971890.5</v>
      </c>
      <c r="P9" s="7">
        <f t="shared" si="4"/>
        <v>93437.8</v>
      </c>
      <c r="Q9" s="7">
        <f t="shared" si="4"/>
        <v>81940.5</v>
      </c>
      <c r="R9" s="7">
        <f t="shared" si="4"/>
        <v>81804.399999999994</v>
      </c>
      <c r="S9" s="7">
        <f t="shared" si="4"/>
        <v>113770.00000000001</v>
      </c>
      <c r="T9" s="7">
        <f t="shared" si="4"/>
        <v>87610.3</v>
      </c>
      <c r="U9" s="7">
        <f t="shared" si="4"/>
        <v>80860.400000000009</v>
      </c>
      <c r="V9" s="7">
        <f t="shared" si="4"/>
        <v>90407.900000000009</v>
      </c>
      <c r="W9" s="7">
        <f t="shared" si="4"/>
        <v>87665.500000000015</v>
      </c>
      <c r="X9" s="7">
        <f t="shared" si="4"/>
        <v>85017.2</v>
      </c>
      <c r="Y9" s="7">
        <f t="shared" si="4"/>
        <v>96513</v>
      </c>
      <c r="Z9" s="7">
        <f t="shared" si="4"/>
        <v>93283.700000000012</v>
      </c>
      <c r="AA9" s="7">
        <f t="shared" si="4"/>
        <v>90149.7</v>
      </c>
      <c r="AB9" s="7">
        <f>+AB10+AB15+AB24+AB47+AB54+AB55</f>
        <v>1082460.3999999997</v>
      </c>
      <c r="AC9" s="8">
        <f t="shared" si="2"/>
        <v>110569.89999999967</v>
      </c>
      <c r="AD9" s="7">
        <f t="shared" si="3"/>
        <v>11.37678575930104</v>
      </c>
      <c r="AE9" s="10"/>
      <c r="AF9" s="11"/>
    </row>
    <row r="10" spans="2:32" ht="15.95" customHeight="1" x14ac:dyDescent="0.2">
      <c r="B10" s="12" t="s">
        <v>22</v>
      </c>
      <c r="C10" s="7">
        <f t="shared" ref="C10:H10" si="5">SUM(C11:C14)</f>
        <v>29225</v>
      </c>
      <c r="D10" s="7">
        <f t="shared" ref="D10:F10" si="6">SUM(D11:D14)</f>
        <v>21052.799999999999</v>
      </c>
      <c r="E10" s="7">
        <f t="shared" si="6"/>
        <v>22967.1</v>
      </c>
      <c r="F10" s="7">
        <f t="shared" si="6"/>
        <v>39509.100000000006</v>
      </c>
      <c r="G10" s="7">
        <f t="shared" si="5"/>
        <v>34079.699999999997</v>
      </c>
      <c r="H10" s="7">
        <f t="shared" si="5"/>
        <v>35324.299999999996</v>
      </c>
      <c r="I10" s="7">
        <f t="shared" ref="I10:N10" si="7">SUM(I11:I14)</f>
        <v>38983.5</v>
      </c>
      <c r="J10" s="7">
        <f t="shared" si="7"/>
        <v>22772.400000000001</v>
      </c>
      <c r="K10" s="7">
        <v>23816.3</v>
      </c>
      <c r="L10" s="7">
        <f t="shared" ref="L10" si="8">SUM(L11:L14)</f>
        <v>24315.3</v>
      </c>
      <c r="M10" s="7">
        <f t="shared" si="7"/>
        <v>25934.2</v>
      </c>
      <c r="N10" s="7">
        <f t="shared" si="7"/>
        <v>24254.399999999998</v>
      </c>
      <c r="O10" s="7">
        <f>SUM(O11:O14)</f>
        <v>342233.8</v>
      </c>
      <c r="P10" s="7">
        <f t="shared" ref="P10:AB10" si="9">SUM(P11:P14)</f>
        <v>33787.200000000004</v>
      </c>
      <c r="Q10" s="7">
        <f t="shared" si="9"/>
        <v>28997.600000000002</v>
      </c>
      <c r="R10" s="7">
        <f t="shared" si="9"/>
        <v>26235.5</v>
      </c>
      <c r="S10" s="7">
        <f t="shared" si="9"/>
        <v>52144.800000000003</v>
      </c>
      <c r="T10" s="7">
        <f t="shared" si="9"/>
        <v>28995.4</v>
      </c>
      <c r="U10" s="7">
        <f t="shared" si="9"/>
        <v>26678.799999999999</v>
      </c>
      <c r="V10" s="7">
        <f t="shared" si="9"/>
        <v>31649.1</v>
      </c>
      <c r="W10" s="7">
        <f t="shared" si="9"/>
        <v>28727.4</v>
      </c>
      <c r="X10" s="7">
        <f t="shared" si="9"/>
        <v>26084.499999999996</v>
      </c>
      <c r="Y10" s="7">
        <f t="shared" si="9"/>
        <v>34098.5</v>
      </c>
      <c r="Z10" s="7">
        <f t="shared" si="9"/>
        <v>34924.800000000003</v>
      </c>
      <c r="AA10" s="7">
        <f t="shared" si="9"/>
        <v>30913.499999999996</v>
      </c>
      <c r="AB10" s="13">
        <f t="shared" si="9"/>
        <v>383237.10000000003</v>
      </c>
      <c r="AC10" s="8">
        <f t="shared" si="2"/>
        <v>41003.300000000047</v>
      </c>
      <c r="AD10" s="7">
        <f t="shared" si="3"/>
        <v>11.981078432346557</v>
      </c>
      <c r="AE10" s="14"/>
    </row>
    <row r="11" spans="2:32" ht="15.95" customHeight="1" x14ac:dyDescent="0.2">
      <c r="B11" s="15" t="s">
        <v>23</v>
      </c>
      <c r="C11" s="16">
        <v>10101.6</v>
      </c>
      <c r="D11" s="16">
        <v>8585.1</v>
      </c>
      <c r="E11" s="16">
        <v>9046.2000000000007</v>
      </c>
      <c r="F11" s="16">
        <v>8895.6</v>
      </c>
      <c r="G11" s="16">
        <v>9912.6</v>
      </c>
      <c r="H11" s="16">
        <v>7929.1</v>
      </c>
      <c r="I11" s="16">
        <v>7446.9</v>
      </c>
      <c r="J11" s="16">
        <v>7885.7</v>
      </c>
      <c r="K11" s="16">
        <v>7842</v>
      </c>
      <c r="L11" s="16">
        <v>7744.4</v>
      </c>
      <c r="M11" s="16">
        <v>8250.6</v>
      </c>
      <c r="N11" s="16">
        <v>9510.1</v>
      </c>
      <c r="O11" s="17">
        <f>SUM(C11:N11)</f>
        <v>103149.90000000001</v>
      </c>
      <c r="P11" s="16">
        <v>11648</v>
      </c>
      <c r="Q11" s="16">
        <v>10213.799999999999</v>
      </c>
      <c r="R11" s="16">
        <v>9585.4</v>
      </c>
      <c r="S11" s="16">
        <v>10858.6</v>
      </c>
      <c r="T11" s="16">
        <v>10904.2</v>
      </c>
      <c r="U11" s="16">
        <v>9130.1</v>
      </c>
      <c r="V11" s="16">
        <v>8562.7000000000007</v>
      </c>
      <c r="W11" s="16">
        <v>8963.7000000000007</v>
      </c>
      <c r="X11" s="16">
        <v>9138.6</v>
      </c>
      <c r="Y11" s="16">
        <v>9173.7000000000007</v>
      </c>
      <c r="Z11" s="16">
        <v>9036.2000000000007</v>
      </c>
      <c r="AA11" s="16">
        <v>10036.700000000001</v>
      </c>
      <c r="AB11" s="18">
        <f>SUM(P11:AA11)</f>
        <v>117251.7</v>
      </c>
      <c r="AC11" s="19">
        <f t="shared" si="2"/>
        <v>14101.799999999988</v>
      </c>
      <c r="AD11" s="16">
        <f t="shared" si="3"/>
        <v>13.671171760709402</v>
      </c>
      <c r="AE11" s="14"/>
    </row>
    <row r="12" spans="2:32" ht="15.95" customHeight="1" x14ac:dyDescent="0.2">
      <c r="B12" s="15" t="s">
        <v>24</v>
      </c>
      <c r="C12" s="16">
        <v>12514</v>
      </c>
      <c r="D12" s="16">
        <v>9348.4</v>
      </c>
      <c r="E12" s="16">
        <v>9907.2000000000007</v>
      </c>
      <c r="F12" s="16">
        <v>25353.7</v>
      </c>
      <c r="G12" s="16">
        <v>16932.3</v>
      </c>
      <c r="H12" s="16">
        <v>22657.599999999999</v>
      </c>
      <c r="I12" s="16">
        <v>26942.3</v>
      </c>
      <c r="J12" s="16">
        <v>10794.6</v>
      </c>
      <c r="K12" s="16">
        <v>11291.5</v>
      </c>
      <c r="L12" s="16">
        <v>11978.1</v>
      </c>
      <c r="M12" s="16">
        <v>13055.8</v>
      </c>
      <c r="N12" s="16">
        <v>9299.9</v>
      </c>
      <c r="O12" s="17">
        <f>SUM(C12:N12)</f>
        <v>180075.4</v>
      </c>
      <c r="P12" s="16">
        <v>12491.3</v>
      </c>
      <c r="Q12" s="16">
        <v>14806.1</v>
      </c>
      <c r="R12" s="16">
        <v>11688.1</v>
      </c>
      <c r="S12" s="16">
        <v>35827.4</v>
      </c>
      <c r="T12" s="16">
        <v>11062.1</v>
      </c>
      <c r="U12" s="16">
        <v>11699.5</v>
      </c>
      <c r="V12" s="16">
        <v>16789.099999999999</v>
      </c>
      <c r="W12" s="16">
        <v>11811.5</v>
      </c>
      <c r="X12" s="16">
        <v>11808.5</v>
      </c>
      <c r="Y12" s="16">
        <v>19174.5</v>
      </c>
      <c r="Z12" s="16">
        <v>20761.7</v>
      </c>
      <c r="AA12" s="16">
        <v>15510.9</v>
      </c>
      <c r="AB12" s="18">
        <f>SUM(P12:AA12)</f>
        <v>193430.7</v>
      </c>
      <c r="AC12" s="19">
        <f t="shared" si="2"/>
        <v>13355.300000000017</v>
      </c>
      <c r="AD12" s="16">
        <f t="shared" si="3"/>
        <v>7.416504419815265</v>
      </c>
      <c r="AE12" s="14"/>
    </row>
    <row r="13" spans="2:32" ht="15.95" customHeight="1" x14ac:dyDescent="0.2">
      <c r="B13" s="15" t="s">
        <v>25</v>
      </c>
      <c r="C13" s="16">
        <v>6473.7</v>
      </c>
      <c r="D13" s="16">
        <v>3005.7</v>
      </c>
      <c r="E13" s="16">
        <v>3881.6</v>
      </c>
      <c r="F13" s="16">
        <v>5126.3999999999996</v>
      </c>
      <c r="G13" s="16">
        <v>7004.1</v>
      </c>
      <c r="H13" s="16">
        <v>4567.5</v>
      </c>
      <c r="I13" s="16">
        <v>4365.3</v>
      </c>
      <c r="J13" s="16">
        <v>3898.9</v>
      </c>
      <c r="K13" s="16">
        <v>4504.8</v>
      </c>
      <c r="L13" s="16">
        <v>4319.8</v>
      </c>
      <c r="M13" s="16">
        <v>4440.1000000000004</v>
      </c>
      <c r="N13" s="16">
        <v>5159.8</v>
      </c>
      <c r="O13" s="17">
        <f>SUM(C13:N13)</f>
        <v>56747.700000000012</v>
      </c>
      <c r="P13" s="16">
        <v>9395.6</v>
      </c>
      <c r="Q13" s="16">
        <v>3826.2</v>
      </c>
      <c r="R13" s="16">
        <v>4821.7</v>
      </c>
      <c r="S13" s="16">
        <v>5219.8</v>
      </c>
      <c r="T13" s="16">
        <v>6756</v>
      </c>
      <c r="U13" s="16">
        <v>5569.2</v>
      </c>
      <c r="V13" s="16">
        <v>6058.4</v>
      </c>
      <c r="W13" s="16">
        <v>7760.5</v>
      </c>
      <c r="X13" s="16">
        <v>4915.1000000000004</v>
      </c>
      <c r="Y13" s="16">
        <v>5517.6</v>
      </c>
      <c r="Z13" s="16">
        <v>4922.8</v>
      </c>
      <c r="AA13" s="16">
        <v>5046.6000000000004</v>
      </c>
      <c r="AB13" s="18">
        <f>SUM(P13:AA13)</f>
        <v>69809.5</v>
      </c>
      <c r="AC13" s="19">
        <f t="shared" si="2"/>
        <v>13061.799999999988</v>
      </c>
      <c r="AD13" s="16">
        <f t="shared" si="3"/>
        <v>23.017320525765779</v>
      </c>
    </row>
    <row r="14" spans="2:32" ht="15.95" customHeight="1" x14ac:dyDescent="0.2">
      <c r="B14" s="15" t="s">
        <v>26</v>
      </c>
      <c r="C14" s="16">
        <v>135.69999999999999</v>
      </c>
      <c r="D14" s="16">
        <v>113.6</v>
      </c>
      <c r="E14" s="16">
        <v>132.1</v>
      </c>
      <c r="F14" s="16">
        <v>133.4</v>
      </c>
      <c r="G14" s="16">
        <v>230.7</v>
      </c>
      <c r="H14" s="16">
        <v>170.1</v>
      </c>
      <c r="I14" s="16">
        <v>229</v>
      </c>
      <c r="J14" s="16">
        <v>193.2</v>
      </c>
      <c r="K14" s="16">
        <v>177.7</v>
      </c>
      <c r="L14" s="16">
        <v>273</v>
      </c>
      <c r="M14" s="16">
        <v>187.7</v>
      </c>
      <c r="N14" s="16">
        <v>284.60000000000002</v>
      </c>
      <c r="O14" s="17">
        <f>SUM(C14:N14)</f>
        <v>2260.8000000000002</v>
      </c>
      <c r="P14" s="16">
        <v>252.3</v>
      </c>
      <c r="Q14" s="16">
        <v>151.5</v>
      </c>
      <c r="R14" s="16">
        <v>140.30000000000001</v>
      </c>
      <c r="S14" s="16">
        <v>239</v>
      </c>
      <c r="T14" s="16">
        <v>273.10000000000002</v>
      </c>
      <c r="U14" s="16">
        <v>280</v>
      </c>
      <c r="V14" s="16">
        <v>238.9</v>
      </c>
      <c r="W14" s="16">
        <v>191.7</v>
      </c>
      <c r="X14" s="16">
        <v>222.3</v>
      </c>
      <c r="Y14" s="16">
        <v>232.7</v>
      </c>
      <c r="Z14" s="16">
        <v>204.1</v>
      </c>
      <c r="AA14" s="16">
        <v>319.3</v>
      </c>
      <c r="AB14" s="18">
        <f>SUM(P14:AA14)</f>
        <v>2745.2000000000003</v>
      </c>
      <c r="AC14" s="19">
        <f t="shared" si="2"/>
        <v>484.40000000000009</v>
      </c>
      <c r="AD14" s="16">
        <f t="shared" si="3"/>
        <v>21.42604387827318</v>
      </c>
    </row>
    <row r="15" spans="2:32" ht="15.95" customHeight="1" x14ac:dyDescent="0.2">
      <c r="B15" s="9" t="s">
        <v>27</v>
      </c>
      <c r="C15" s="20">
        <f t="shared" ref="C15:N15" si="10">+C16+C23</f>
        <v>2893.2000000000003</v>
      </c>
      <c r="D15" s="21">
        <f t="shared" si="10"/>
        <v>3129.3999999999996</v>
      </c>
      <c r="E15" s="21">
        <f t="shared" si="10"/>
        <v>5476.6</v>
      </c>
      <c r="F15" s="21">
        <f t="shared" si="10"/>
        <v>4640.9000000000005</v>
      </c>
      <c r="G15" s="21">
        <f t="shared" si="10"/>
        <v>4964.2999999999993</v>
      </c>
      <c r="H15" s="21">
        <f t="shared" si="10"/>
        <v>4855</v>
      </c>
      <c r="I15" s="21">
        <f t="shared" si="10"/>
        <v>3416.9999999999995</v>
      </c>
      <c r="J15" s="21">
        <f t="shared" si="10"/>
        <v>3131.4</v>
      </c>
      <c r="K15" s="21">
        <f t="shared" si="10"/>
        <v>4666.2</v>
      </c>
      <c r="L15" s="21">
        <f t="shared" si="10"/>
        <v>6149.8</v>
      </c>
      <c r="M15" s="21">
        <f t="shared" si="10"/>
        <v>3378.8999999999996</v>
      </c>
      <c r="N15" s="21">
        <f t="shared" si="10"/>
        <v>4606.9000000000005</v>
      </c>
      <c r="O15" s="21">
        <f>+O16+O23</f>
        <v>51309.599999999999</v>
      </c>
      <c r="P15" s="20">
        <f t="shared" ref="P15:AB15" si="11">+P16+P23</f>
        <v>3217.7000000000003</v>
      </c>
      <c r="Q15" s="21">
        <f t="shared" si="11"/>
        <v>3868.4999999999995</v>
      </c>
      <c r="R15" s="21">
        <f t="shared" si="11"/>
        <v>4933.1999999999989</v>
      </c>
      <c r="S15" s="21">
        <f t="shared" si="11"/>
        <v>7803.7999999999993</v>
      </c>
      <c r="T15" s="21">
        <f t="shared" si="11"/>
        <v>4123.8</v>
      </c>
      <c r="U15" s="21">
        <f t="shared" si="11"/>
        <v>3534.3</v>
      </c>
      <c r="V15" s="21">
        <f t="shared" si="11"/>
        <v>3690.7</v>
      </c>
      <c r="W15" s="21">
        <f t="shared" si="11"/>
        <v>4258.7</v>
      </c>
      <c r="X15" s="21">
        <f t="shared" si="11"/>
        <v>4804.3</v>
      </c>
      <c r="Y15" s="21">
        <f t="shared" si="11"/>
        <v>6949.2</v>
      </c>
      <c r="Z15" s="21">
        <f t="shared" si="11"/>
        <v>3892.7999999999997</v>
      </c>
      <c r="AA15" s="21">
        <f t="shared" si="11"/>
        <v>4025.4</v>
      </c>
      <c r="AB15" s="13">
        <f t="shared" si="11"/>
        <v>55102.399999999994</v>
      </c>
      <c r="AC15" s="22">
        <f t="shared" si="2"/>
        <v>3792.7999999999956</v>
      </c>
      <c r="AD15" s="21">
        <f t="shared" si="3"/>
        <v>7.3919890234965688</v>
      </c>
    </row>
    <row r="16" spans="2:32" ht="15.95" customHeight="1" x14ac:dyDescent="0.2">
      <c r="B16" s="23" t="s">
        <v>28</v>
      </c>
      <c r="C16" s="20">
        <f t="shared" ref="C16:N16" si="12">SUM(C17:C22)</f>
        <v>2753.4</v>
      </c>
      <c r="D16" s="21">
        <f t="shared" si="12"/>
        <v>2975.2</v>
      </c>
      <c r="E16" s="21">
        <f t="shared" si="12"/>
        <v>5249.8</v>
      </c>
      <c r="F16" s="21">
        <f t="shared" si="12"/>
        <v>4483.3</v>
      </c>
      <c r="G16" s="21">
        <f t="shared" si="12"/>
        <v>4764.0999999999995</v>
      </c>
      <c r="H16" s="21">
        <f t="shared" si="12"/>
        <v>4655.8999999999996</v>
      </c>
      <c r="I16" s="21">
        <f t="shared" si="12"/>
        <v>3222.2999999999997</v>
      </c>
      <c r="J16" s="21">
        <f t="shared" si="12"/>
        <v>2985.1</v>
      </c>
      <c r="K16" s="21">
        <f t="shared" si="12"/>
        <v>4523.0999999999995</v>
      </c>
      <c r="L16" s="21">
        <f t="shared" si="12"/>
        <v>5992.8</v>
      </c>
      <c r="M16" s="21">
        <f t="shared" si="12"/>
        <v>3217.3999999999996</v>
      </c>
      <c r="N16" s="21">
        <f t="shared" si="12"/>
        <v>4401.1000000000004</v>
      </c>
      <c r="O16" s="21">
        <f>SUM(O17:O22)</f>
        <v>49223.5</v>
      </c>
      <c r="P16" s="20">
        <f t="shared" ref="P16:AA16" si="13">SUM(P17:P22)</f>
        <v>3070.3</v>
      </c>
      <c r="Q16" s="21">
        <f t="shared" si="13"/>
        <v>3690.3999999999996</v>
      </c>
      <c r="R16" s="21">
        <f t="shared" si="13"/>
        <v>4726.2999999999993</v>
      </c>
      <c r="S16" s="21">
        <f t="shared" si="13"/>
        <v>7588.9</v>
      </c>
      <c r="T16" s="21">
        <f t="shared" si="13"/>
        <v>3913.7</v>
      </c>
      <c r="U16" s="21">
        <f t="shared" si="13"/>
        <v>3330.8</v>
      </c>
      <c r="V16" s="21">
        <f t="shared" si="13"/>
        <v>3487.7999999999997</v>
      </c>
      <c r="W16" s="21">
        <f t="shared" si="13"/>
        <v>4051.8999999999996</v>
      </c>
      <c r="X16" s="21">
        <f t="shared" si="13"/>
        <v>4588.1000000000004</v>
      </c>
      <c r="Y16" s="21">
        <f t="shared" si="13"/>
        <v>6725.4</v>
      </c>
      <c r="Z16" s="21">
        <f t="shared" si="13"/>
        <v>3647.2</v>
      </c>
      <c r="AA16" s="21">
        <f t="shared" si="13"/>
        <v>3797.9</v>
      </c>
      <c r="AB16" s="13">
        <f>SUM(AB17:AB22)</f>
        <v>52618.7</v>
      </c>
      <c r="AC16" s="22">
        <f t="shared" si="2"/>
        <v>3395.1999999999971</v>
      </c>
      <c r="AD16" s="21">
        <f t="shared" si="3"/>
        <v>6.897518461710356</v>
      </c>
    </row>
    <row r="17" spans="2:43" ht="15.95" customHeight="1" x14ac:dyDescent="0.2">
      <c r="B17" s="24" t="s">
        <v>29</v>
      </c>
      <c r="C17" s="25">
        <v>103.8</v>
      </c>
      <c r="D17" s="25">
        <v>380.9</v>
      </c>
      <c r="E17" s="25">
        <v>1696.1</v>
      </c>
      <c r="F17" s="25">
        <v>178.8</v>
      </c>
      <c r="G17" s="26">
        <v>181.5</v>
      </c>
      <c r="H17" s="26">
        <v>161.69999999999999</v>
      </c>
      <c r="I17" s="26">
        <v>143.30000000000001</v>
      </c>
      <c r="J17" s="26">
        <v>273.60000000000002</v>
      </c>
      <c r="K17" s="26">
        <v>1345.4</v>
      </c>
      <c r="L17" s="26">
        <v>202</v>
      </c>
      <c r="M17" s="26">
        <v>178.8</v>
      </c>
      <c r="N17" s="26">
        <v>259.3</v>
      </c>
      <c r="O17" s="17">
        <f t="shared" ref="O17:O23" si="14">SUM(C17:N17)</f>
        <v>5105.2000000000007</v>
      </c>
      <c r="P17" s="25">
        <v>163.69999999999999</v>
      </c>
      <c r="Q17" s="25">
        <v>486.5</v>
      </c>
      <c r="R17" s="25">
        <v>1757.6</v>
      </c>
      <c r="S17" s="25">
        <v>271.39999999999998</v>
      </c>
      <c r="T17" s="25">
        <v>200.3</v>
      </c>
      <c r="U17" s="25">
        <v>140.1</v>
      </c>
      <c r="V17" s="26">
        <v>156.9</v>
      </c>
      <c r="W17" s="26">
        <v>313</v>
      </c>
      <c r="X17" s="26">
        <v>1478.9</v>
      </c>
      <c r="Y17" s="26">
        <v>175.3</v>
      </c>
      <c r="Z17" s="26">
        <v>110</v>
      </c>
      <c r="AA17" s="26">
        <v>95</v>
      </c>
      <c r="AB17" s="18">
        <f t="shared" ref="AB17:AB23" si="15">SUM(P17:AA17)</f>
        <v>5348.7000000000007</v>
      </c>
      <c r="AC17" s="19">
        <f t="shared" si="2"/>
        <v>243.5</v>
      </c>
      <c r="AD17" s="16">
        <f t="shared" si="3"/>
        <v>4.7696466348037285</v>
      </c>
    </row>
    <row r="18" spans="2:43" ht="15.95" customHeight="1" x14ac:dyDescent="0.2">
      <c r="B18" s="24" t="s">
        <v>30</v>
      </c>
      <c r="C18" s="25">
        <v>246</v>
      </c>
      <c r="D18" s="25">
        <v>149.4</v>
      </c>
      <c r="E18" s="25">
        <v>262</v>
      </c>
      <c r="F18" s="25">
        <v>1900.6</v>
      </c>
      <c r="G18" s="26">
        <v>2008.7</v>
      </c>
      <c r="H18" s="26">
        <v>279.3</v>
      </c>
      <c r="I18" s="26">
        <v>348.2</v>
      </c>
      <c r="J18" s="26">
        <v>147.19999999999999</v>
      </c>
      <c r="K18" s="26">
        <v>235.2</v>
      </c>
      <c r="L18" s="26">
        <v>3019.3</v>
      </c>
      <c r="M18" s="26">
        <v>350.2</v>
      </c>
      <c r="N18" s="26">
        <v>454.9</v>
      </c>
      <c r="O18" s="17">
        <f t="shared" si="14"/>
        <v>9401</v>
      </c>
      <c r="P18" s="25">
        <v>330</v>
      </c>
      <c r="Q18" s="25">
        <v>207.4</v>
      </c>
      <c r="R18" s="25">
        <v>184.7</v>
      </c>
      <c r="S18" s="25">
        <v>4032.4</v>
      </c>
      <c r="T18" s="25">
        <v>384.1</v>
      </c>
      <c r="U18" s="25">
        <v>286</v>
      </c>
      <c r="V18" s="26">
        <v>330.5</v>
      </c>
      <c r="W18" s="26">
        <v>144.5</v>
      </c>
      <c r="X18" s="26">
        <v>223.9</v>
      </c>
      <c r="Y18" s="26">
        <v>3417.9</v>
      </c>
      <c r="Z18" s="26">
        <v>285.5</v>
      </c>
      <c r="AA18" s="26">
        <v>162.9</v>
      </c>
      <c r="AB18" s="18">
        <f t="shared" si="15"/>
        <v>9989.7999999999993</v>
      </c>
      <c r="AC18" s="19">
        <f t="shared" si="2"/>
        <v>588.79999999999927</v>
      </c>
      <c r="AD18" s="16">
        <f t="shared" si="3"/>
        <v>6.2631634932453908</v>
      </c>
    </row>
    <row r="19" spans="2:43" ht="15.95" customHeight="1" x14ac:dyDescent="0.2">
      <c r="B19" s="24" t="s">
        <v>31</v>
      </c>
      <c r="C19" s="25">
        <v>754.8</v>
      </c>
      <c r="D19" s="25">
        <v>1023.7</v>
      </c>
      <c r="E19" s="25">
        <v>1321.7</v>
      </c>
      <c r="F19" s="25">
        <v>978</v>
      </c>
      <c r="G19" s="26">
        <v>1028.7</v>
      </c>
      <c r="H19" s="26">
        <v>1078.2</v>
      </c>
      <c r="I19" s="26">
        <v>1213.0999999999999</v>
      </c>
      <c r="J19" s="26">
        <v>1115.3</v>
      </c>
      <c r="K19" s="26">
        <v>1083.5999999999999</v>
      </c>
      <c r="L19" s="26">
        <v>1205</v>
      </c>
      <c r="M19" s="26">
        <v>1124.2</v>
      </c>
      <c r="N19" s="26">
        <v>1205.5</v>
      </c>
      <c r="O19" s="17">
        <f t="shared" si="14"/>
        <v>13131.8</v>
      </c>
      <c r="P19" s="25">
        <v>960</v>
      </c>
      <c r="Q19" s="25">
        <v>1157.3</v>
      </c>
      <c r="R19" s="25">
        <v>1093.0999999999999</v>
      </c>
      <c r="S19" s="25">
        <v>1127</v>
      </c>
      <c r="T19" s="25">
        <v>1220</v>
      </c>
      <c r="U19" s="25">
        <v>1165.4000000000001</v>
      </c>
      <c r="V19" s="26">
        <v>1269.3</v>
      </c>
      <c r="W19" s="26">
        <v>1190.0999999999999</v>
      </c>
      <c r="X19" s="26">
        <v>1164.5</v>
      </c>
      <c r="Y19" s="26">
        <v>1318.8</v>
      </c>
      <c r="Z19" s="26">
        <v>1159.8</v>
      </c>
      <c r="AA19" s="26">
        <v>1281.3</v>
      </c>
      <c r="AB19" s="18">
        <f t="shared" si="15"/>
        <v>14106.599999999997</v>
      </c>
      <c r="AC19" s="19">
        <f t="shared" si="2"/>
        <v>974.79999999999745</v>
      </c>
      <c r="AD19" s="16">
        <f t="shared" si="3"/>
        <v>7.4232016935987257</v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2:43" ht="15.95" customHeight="1" x14ac:dyDescent="0.2">
      <c r="B20" s="28" t="s">
        <v>32</v>
      </c>
      <c r="C20" s="25">
        <v>161</v>
      </c>
      <c r="D20" s="25">
        <v>167.9</v>
      </c>
      <c r="E20" s="25">
        <v>203.4</v>
      </c>
      <c r="F20" s="25">
        <v>161.80000000000001</v>
      </c>
      <c r="G20" s="26">
        <v>185.3</v>
      </c>
      <c r="H20" s="26">
        <v>180</v>
      </c>
      <c r="I20" s="26">
        <v>167.9</v>
      </c>
      <c r="J20" s="26">
        <v>166.8</v>
      </c>
      <c r="K20" s="26">
        <v>175.8</v>
      </c>
      <c r="L20" s="26">
        <v>181.5</v>
      </c>
      <c r="M20" s="26">
        <v>171.7</v>
      </c>
      <c r="N20" s="26">
        <v>175.8</v>
      </c>
      <c r="O20" s="17">
        <f t="shared" si="14"/>
        <v>2098.9</v>
      </c>
      <c r="P20" s="25">
        <v>215.2</v>
      </c>
      <c r="Q20" s="25">
        <v>203.6</v>
      </c>
      <c r="R20" s="25">
        <v>203.9</v>
      </c>
      <c r="S20" s="25">
        <v>200.9</v>
      </c>
      <c r="T20" s="25">
        <v>203.5</v>
      </c>
      <c r="U20" s="25">
        <v>189.4</v>
      </c>
      <c r="V20" s="26">
        <v>209.1</v>
      </c>
      <c r="W20" s="26">
        <v>196.8</v>
      </c>
      <c r="X20" s="26">
        <v>184.5</v>
      </c>
      <c r="Y20" s="26">
        <v>217.9</v>
      </c>
      <c r="Z20" s="26">
        <v>181</v>
      </c>
      <c r="AA20" s="26">
        <v>188.4</v>
      </c>
      <c r="AB20" s="18">
        <f t="shared" si="15"/>
        <v>2394.2000000000003</v>
      </c>
      <c r="AC20" s="19">
        <f t="shared" si="2"/>
        <v>295.30000000000018</v>
      </c>
      <c r="AD20" s="16">
        <f t="shared" si="3"/>
        <v>14.069274381819055</v>
      </c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2:43" ht="15.95" customHeight="1" x14ac:dyDescent="0.2">
      <c r="B21" s="24" t="s">
        <v>33</v>
      </c>
      <c r="C21" s="25">
        <v>1055.2</v>
      </c>
      <c r="D21" s="25">
        <v>1123.8</v>
      </c>
      <c r="E21" s="25">
        <v>1448.3</v>
      </c>
      <c r="F21" s="25">
        <v>1107.2</v>
      </c>
      <c r="G21" s="26">
        <v>1172.7</v>
      </c>
      <c r="H21" s="26">
        <v>1450.2</v>
      </c>
      <c r="I21" s="26">
        <v>1190.5999999999999</v>
      </c>
      <c r="J21" s="26">
        <v>1114.3</v>
      </c>
      <c r="K21" s="26">
        <v>1548.7</v>
      </c>
      <c r="L21" s="26">
        <v>1215.2</v>
      </c>
      <c r="M21" s="26">
        <v>1210.8</v>
      </c>
      <c r="N21" s="26">
        <v>1869.1</v>
      </c>
      <c r="O21" s="17">
        <f t="shared" si="14"/>
        <v>15506.1</v>
      </c>
      <c r="P21" s="25">
        <v>1257.9000000000001</v>
      </c>
      <c r="Q21" s="25">
        <v>1418.1</v>
      </c>
      <c r="R21" s="25">
        <v>1202.8</v>
      </c>
      <c r="S21" s="25">
        <v>1667.6</v>
      </c>
      <c r="T21" s="25">
        <v>1679.8</v>
      </c>
      <c r="U21" s="25">
        <v>1365.9</v>
      </c>
      <c r="V21" s="26">
        <v>1348.4</v>
      </c>
      <c r="W21" s="26">
        <v>1711.5</v>
      </c>
      <c r="X21" s="26">
        <v>1381</v>
      </c>
      <c r="Y21" s="26">
        <v>1458.9</v>
      </c>
      <c r="Z21" s="26">
        <v>1747.9</v>
      </c>
      <c r="AA21" s="26">
        <v>1718.5</v>
      </c>
      <c r="AB21" s="18">
        <f t="shared" si="15"/>
        <v>17958.3</v>
      </c>
      <c r="AC21" s="19">
        <f t="shared" si="2"/>
        <v>2452.1999999999989</v>
      </c>
      <c r="AD21" s="16">
        <f t="shared" si="3"/>
        <v>15.814421421247115</v>
      </c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2:43" ht="15.95" customHeight="1" x14ac:dyDescent="0.2">
      <c r="B22" s="28" t="s">
        <v>34</v>
      </c>
      <c r="C22" s="25">
        <v>432.6</v>
      </c>
      <c r="D22" s="25">
        <v>129.5</v>
      </c>
      <c r="E22" s="25">
        <v>318.3</v>
      </c>
      <c r="F22" s="25">
        <v>156.9</v>
      </c>
      <c r="G22" s="26">
        <v>187.2</v>
      </c>
      <c r="H22" s="26">
        <v>1506.5</v>
      </c>
      <c r="I22" s="26">
        <v>159.19999999999999</v>
      </c>
      <c r="J22" s="26">
        <v>167.9</v>
      </c>
      <c r="K22" s="26">
        <v>134.4</v>
      </c>
      <c r="L22" s="26">
        <v>169.8</v>
      </c>
      <c r="M22" s="26">
        <v>181.7</v>
      </c>
      <c r="N22" s="26">
        <v>436.5</v>
      </c>
      <c r="O22" s="17">
        <f t="shared" si="14"/>
        <v>3980.5</v>
      </c>
      <c r="P22" s="25">
        <v>143.5</v>
      </c>
      <c r="Q22" s="25">
        <v>217.5</v>
      </c>
      <c r="R22" s="25">
        <v>284.2</v>
      </c>
      <c r="S22" s="25">
        <v>289.60000000000002</v>
      </c>
      <c r="T22" s="25">
        <v>226</v>
      </c>
      <c r="U22" s="25">
        <v>184</v>
      </c>
      <c r="V22" s="26">
        <v>173.6</v>
      </c>
      <c r="W22" s="26">
        <v>496</v>
      </c>
      <c r="X22" s="26">
        <v>155.30000000000001</v>
      </c>
      <c r="Y22" s="26">
        <v>136.6</v>
      </c>
      <c r="Z22" s="26">
        <v>163</v>
      </c>
      <c r="AA22" s="26">
        <v>351.8</v>
      </c>
      <c r="AB22" s="18">
        <f t="shared" si="15"/>
        <v>2821.1000000000004</v>
      </c>
      <c r="AC22" s="19">
        <f t="shared" si="2"/>
        <v>-1159.3999999999996</v>
      </c>
      <c r="AD22" s="16">
        <f t="shared" si="3"/>
        <v>-29.126994096219061</v>
      </c>
    </row>
    <row r="23" spans="2:43" ht="15.95" customHeight="1" x14ac:dyDescent="0.2">
      <c r="B23" s="23" t="s">
        <v>35</v>
      </c>
      <c r="C23" s="21">
        <v>139.80000000000001</v>
      </c>
      <c r="D23" s="21">
        <v>154.19999999999999</v>
      </c>
      <c r="E23" s="21">
        <v>226.8</v>
      </c>
      <c r="F23" s="21">
        <v>157.6</v>
      </c>
      <c r="G23" s="20">
        <v>200.2</v>
      </c>
      <c r="H23" s="20">
        <v>199.1</v>
      </c>
      <c r="I23" s="20">
        <v>194.7</v>
      </c>
      <c r="J23" s="20">
        <v>146.30000000000001</v>
      </c>
      <c r="K23" s="20">
        <v>143.1</v>
      </c>
      <c r="L23" s="20">
        <v>157</v>
      </c>
      <c r="M23" s="20">
        <v>161.5</v>
      </c>
      <c r="N23" s="20">
        <v>205.8</v>
      </c>
      <c r="O23" s="7">
        <f t="shared" si="14"/>
        <v>2086.1</v>
      </c>
      <c r="P23" s="21">
        <v>147.4</v>
      </c>
      <c r="Q23" s="21">
        <v>178.1</v>
      </c>
      <c r="R23" s="21">
        <v>206.9</v>
      </c>
      <c r="S23" s="21">
        <v>214.9</v>
      </c>
      <c r="T23" s="21">
        <v>210.1</v>
      </c>
      <c r="U23" s="21">
        <v>203.5</v>
      </c>
      <c r="V23" s="20">
        <v>202.9</v>
      </c>
      <c r="W23" s="20">
        <v>206.8</v>
      </c>
      <c r="X23" s="20">
        <v>216.2</v>
      </c>
      <c r="Y23" s="20">
        <v>223.8</v>
      </c>
      <c r="Z23" s="20">
        <v>245.6</v>
      </c>
      <c r="AA23" s="20">
        <v>227.5</v>
      </c>
      <c r="AB23" s="13">
        <f t="shared" si="15"/>
        <v>2483.7000000000003</v>
      </c>
      <c r="AC23" s="8">
        <f t="shared" si="2"/>
        <v>397.60000000000036</v>
      </c>
      <c r="AD23" s="7">
        <f t="shared" si="3"/>
        <v>19.059488998609865</v>
      </c>
    </row>
    <row r="24" spans="2:43" ht="15.95" customHeight="1" x14ac:dyDescent="0.2">
      <c r="B24" s="12" t="s">
        <v>36</v>
      </c>
      <c r="C24" s="7">
        <f t="shared" ref="C24:AA24" si="16">+C25+C28+C37+C46</f>
        <v>44989.600000000006</v>
      </c>
      <c r="D24" s="7">
        <f t="shared" si="16"/>
        <v>39172.699999999997</v>
      </c>
      <c r="E24" s="7">
        <f t="shared" si="16"/>
        <v>44682.400000000001</v>
      </c>
      <c r="F24" s="7">
        <f t="shared" si="16"/>
        <v>40538.299999999996</v>
      </c>
      <c r="G24" s="7">
        <f t="shared" si="16"/>
        <v>42190.600000000006</v>
      </c>
      <c r="H24" s="7">
        <f t="shared" si="16"/>
        <v>42428.2</v>
      </c>
      <c r="I24" s="7">
        <f t="shared" si="16"/>
        <v>42433</v>
      </c>
      <c r="J24" s="7">
        <f t="shared" si="16"/>
        <v>43662</v>
      </c>
      <c r="K24" s="7">
        <f t="shared" si="16"/>
        <v>43401.900000000009</v>
      </c>
      <c r="L24" s="7">
        <f t="shared" si="16"/>
        <v>42929.399999999994</v>
      </c>
      <c r="M24" s="7">
        <f t="shared" si="16"/>
        <v>45601.8</v>
      </c>
      <c r="N24" s="7">
        <f t="shared" si="16"/>
        <v>44047.399999999994</v>
      </c>
      <c r="O24" s="7">
        <f>+O25+O28+O37+O46</f>
        <v>516077.29999999993</v>
      </c>
      <c r="P24" s="7">
        <f t="shared" si="16"/>
        <v>50937.7</v>
      </c>
      <c r="Q24" s="7">
        <f t="shared" si="16"/>
        <v>44112.5</v>
      </c>
      <c r="R24" s="7">
        <f>+R25+R28+R37+R46</f>
        <v>45288.5</v>
      </c>
      <c r="S24" s="7">
        <f t="shared" ref="S24" si="17">+S25+S28+S37+S46</f>
        <v>47967.3</v>
      </c>
      <c r="T24" s="7">
        <f t="shared" si="16"/>
        <v>48631.1</v>
      </c>
      <c r="U24" s="7">
        <f t="shared" si="16"/>
        <v>44876.899999999994</v>
      </c>
      <c r="V24" s="7">
        <f t="shared" si="16"/>
        <v>48529.200000000004</v>
      </c>
      <c r="W24" s="7">
        <f t="shared" si="16"/>
        <v>48411.000000000007</v>
      </c>
      <c r="X24" s="7">
        <f t="shared" si="16"/>
        <v>47528.6</v>
      </c>
      <c r="Y24" s="7">
        <f t="shared" si="16"/>
        <v>48819.5</v>
      </c>
      <c r="Z24" s="7">
        <f t="shared" si="16"/>
        <v>48053</v>
      </c>
      <c r="AA24" s="7">
        <f t="shared" si="16"/>
        <v>48421.4</v>
      </c>
      <c r="AB24" s="13">
        <f>+AB25+AB28+AB37+AB46</f>
        <v>571576.69999999984</v>
      </c>
      <c r="AC24" s="8">
        <f t="shared" si="2"/>
        <v>55499.399999999907</v>
      </c>
      <c r="AD24" s="7">
        <f t="shared" si="3"/>
        <v>10.754086645547074</v>
      </c>
    </row>
    <row r="25" spans="2:43" ht="15.95" customHeight="1" x14ac:dyDescent="0.2">
      <c r="B25" s="30" t="s">
        <v>37</v>
      </c>
      <c r="C25" s="7">
        <f t="shared" ref="C25:N25" si="18">+C26+C27</f>
        <v>29906.9</v>
      </c>
      <c r="D25" s="7">
        <f t="shared" si="18"/>
        <v>25377.1</v>
      </c>
      <c r="E25" s="7">
        <f t="shared" si="18"/>
        <v>28964.5</v>
      </c>
      <c r="F25" s="7">
        <f t="shared" si="18"/>
        <v>26948.1</v>
      </c>
      <c r="G25" s="7">
        <f t="shared" si="18"/>
        <v>27154</v>
      </c>
      <c r="H25" s="7">
        <f t="shared" si="18"/>
        <v>27570.199999999997</v>
      </c>
      <c r="I25" s="7">
        <f t="shared" si="18"/>
        <v>28089.5</v>
      </c>
      <c r="J25" s="7">
        <f t="shared" si="18"/>
        <v>27940</v>
      </c>
      <c r="K25" s="7">
        <f t="shared" si="18"/>
        <v>28444</v>
      </c>
      <c r="L25" s="7">
        <f t="shared" si="18"/>
        <v>28292.6</v>
      </c>
      <c r="M25" s="7">
        <f t="shared" si="18"/>
        <v>29019.9</v>
      </c>
      <c r="N25" s="7">
        <f t="shared" si="18"/>
        <v>28986.799999999999</v>
      </c>
      <c r="O25" s="7">
        <f>+O26+O27</f>
        <v>336693.6</v>
      </c>
      <c r="P25" s="7">
        <f t="shared" ref="P25:AA25" si="19">+P26+P27</f>
        <v>33941.599999999999</v>
      </c>
      <c r="Q25" s="7">
        <f t="shared" si="19"/>
        <v>28728</v>
      </c>
      <c r="R25" s="7">
        <f t="shared" si="19"/>
        <v>29083.1</v>
      </c>
      <c r="S25" s="7">
        <f t="shared" si="19"/>
        <v>31906.6</v>
      </c>
      <c r="T25" s="7">
        <f t="shared" si="19"/>
        <v>31106.9</v>
      </c>
      <c r="U25" s="7">
        <f t="shared" si="19"/>
        <v>29879.3</v>
      </c>
      <c r="V25" s="7">
        <f t="shared" si="19"/>
        <v>31707.3</v>
      </c>
      <c r="W25" s="7">
        <f t="shared" si="19"/>
        <v>31833.800000000003</v>
      </c>
      <c r="X25" s="7">
        <f t="shared" si="19"/>
        <v>31904.799999999999</v>
      </c>
      <c r="Y25" s="7">
        <f t="shared" si="19"/>
        <v>31287</v>
      </c>
      <c r="Z25" s="7">
        <f t="shared" si="19"/>
        <v>32007.5</v>
      </c>
      <c r="AA25" s="7">
        <f t="shared" si="19"/>
        <v>31701.7</v>
      </c>
      <c r="AB25" s="13">
        <f>+AB26+AB27</f>
        <v>375087.6</v>
      </c>
      <c r="AC25" s="8">
        <f t="shared" si="2"/>
        <v>38394</v>
      </c>
      <c r="AD25" s="7">
        <f t="shared" si="3"/>
        <v>11.403246156149093</v>
      </c>
    </row>
    <row r="26" spans="2:43" ht="15.95" customHeight="1" x14ac:dyDescent="0.2">
      <c r="B26" s="31" t="s">
        <v>38</v>
      </c>
      <c r="C26" s="16">
        <v>18118.900000000001</v>
      </c>
      <c r="D26" s="16">
        <v>14379</v>
      </c>
      <c r="E26" s="16">
        <v>16312.1</v>
      </c>
      <c r="F26" s="16">
        <v>15940.7</v>
      </c>
      <c r="G26" s="16">
        <v>14605</v>
      </c>
      <c r="H26" s="16">
        <v>15586.4</v>
      </c>
      <c r="I26" s="16">
        <v>15449.8</v>
      </c>
      <c r="J26" s="16">
        <v>15381.7</v>
      </c>
      <c r="K26" s="16">
        <v>15633.3</v>
      </c>
      <c r="L26" s="16">
        <v>14571.9</v>
      </c>
      <c r="M26" s="16">
        <v>15237.7</v>
      </c>
      <c r="N26" s="16">
        <v>17371.099999999999</v>
      </c>
      <c r="O26" s="17">
        <f>SUM(C26:N26)</f>
        <v>188587.6</v>
      </c>
      <c r="P26" s="16">
        <v>21797.8</v>
      </c>
      <c r="Q26" s="16">
        <v>17100.7</v>
      </c>
      <c r="R26" s="16">
        <v>16961.599999999999</v>
      </c>
      <c r="S26" s="16">
        <v>18373.099999999999</v>
      </c>
      <c r="T26" s="16">
        <v>16997.3</v>
      </c>
      <c r="U26" s="16">
        <v>16427</v>
      </c>
      <c r="V26" s="16">
        <v>16493.3</v>
      </c>
      <c r="W26" s="16">
        <v>17110.400000000001</v>
      </c>
      <c r="X26" s="16">
        <v>16901</v>
      </c>
      <c r="Y26" s="16">
        <v>15209.9</v>
      </c>
      <c r="Z26" s="16">
        <v>17038.5</v>
      </c>
      <c r="AA26" s="16">
        <v>17538.900000000001</v>
      </c>
      <c r="AB26" s="18">
        <f>SUM(P26:AA26)</f>
        <v>207949.5</v>
      </c>
      <c r="AC26" s="19">
        <f t="shared" si="2"/>
        <v>19361.899999999994</v>
      </c>
      <c r="AD26" s="16">
        <f t="shared" si="3"/>
        <v>10.266793787078257</v>
      </c>
    </row>
    <row r="27" spans="2:43" ht="15.95" customHeight="1" x14ac:dyDescent="0.2">
      <c r="B27" s="31" t="s">
        <v>39</v>
      </c>
      <c r="C27" s="16">
        <v>11788</v>
      </c>
      <c r="D27" s="16">
        <v>10998.1</v>
      </c>
      <c r="E27" s="16">
        <v>12652.4</v>
      </c>
      <c r="F27" s="16">
        <v>11007.4</v>
      </c>
      <c r="G27" s="16">
        <v>12549</v>
      </c>
      <c r="H27" s="16">
        <v>11983.8</v>
      </c>
      <c r="I27" s="16">
        <v>12639.7</v>
      </c>
      <c r="J27" s="16">
        <v>12558.3</v>
      </c>
      <c r="K27" s="16">
        <v>12810.7</v>
      </c>
      <c r="L27" s="16">
        <v>13720.7</v>
      </c>
      <c r="M27" s="16">
        <v>13782.2</v>
      </c>
      <c r="N27" s="16">
        <v>11615.7</v>
      </c>
      <c r="O27" s="17">
        <f>SUM(C27:N27)</f>
        <v>148106</v>
      </c>
      <c r="P27" s="16">
        <v>12143.8</v>
      </c>
      <c r="Q27" s="16">
        <v>11627.3</v>
      </c>
      <c r="R27" s="17">
        <v>12121.5</v>
      </c>
      <c r="S27" s="16">
        <v>13533.5</v>
      </c>
      <c r="T27" s="16">
        <v>14109.6</v>
      </c>
      <c r="U27" s="16">
        <v>13452.3</v>
      </c>
      <c r="V27" s="16">
        <v>15214</v>
      </c>
      <c r="W27" s="16">
        <v>14723.4</v>
      </c>
      <c r="X27" s="16">
        <v>15003.8</v>
      </c>
      <c r="Y27" s="16">
        <v>16077.1</v>
      </c>
      <c r="Z27" s="16">
        <v>14969</v>
      </c>
      <c r="AA27" s="16">
        <v>14162.8</v>
      </c>
      <c r="AB27" s="18">
        <f>SUM(P27:AA27)</f>
        <v>167138.09999999998</v>
      </c>
      <c r="AC27" s="19">
        <f t="shared" si="2"/>
        <v>19032.099999999977</v>
      </c>
      <c r="AD27" s="16">
        <f t="shared" si="3"/>
        <v>12.850323417012124</v>
      </c>
    </row>
    <row r="28" spans="2:43" ht="15.95" customHeight="1" x14ac:dyDescent="0.2">
      <c r="B28" s="32" t="s">
        <v>40</v>
      </c>
      <c r="C28" s="7">
        <f>SUM(C29:C35)</f>
        <v>12565.1</v>
      </c>
      <c r="D28" s="7">
        <f t="shared" ref="D28:N28" si="20">SUM(D29:D35)</f>
        <v>11419.400000000001</v>
      </c>
      <c r="E28" s="7">
        <f t="shared" si="20"/>
        <v>13513.900000000001</v>
      </c>
      <c r="F28" s="7">
        <f t="shared" si="20"/>
        <v>11850.299999999997</v>
      </c>
      <c r="G28" s="7">
        <f t="shared" si="20"/>
        <v>12906.3</v>
      </c>
      <c r="H28" s="7">
        <f t="shared" si="20"/>
        <v>12964.8</v>
      </c>
      <c r="I28" s="7">
        <f t="shared" si="20"/>
        <v>12398</v>
      </c>
      <c r="J28" s="7">
        <f t="shared" si="20"/>
        <v>13776.5</v>
      </c>
      <c r="K28" s="7">
        <f t="shared" si="20"/>
        <v>12808.3</v>
      </c>
      <c r="L28" s="7">
        <f t="shared" si="20"/>
        <v>12496.1</v>
      </c>
      <c r="M28" s="7">
        <f t="shared" si="20"/>
        <v>14261.599999999999</v>
      </c>
      <c r="N28" s="7">
        <f t="shared" si="20"/>
        <v>12254.3</v>
      </c>
      <c r="O28" s="7">
        <f>SUM(O29:O35)</f>
        <v>153214.6</v>
      </c>
      <c r="P28" s="7">
        <f>SUM(P29:P35)</f>
        <v>13986.5</v>
      </c>
      <c r="Q28" s="7">
        <f>SUM(Q29:Q35)</f>
        <v>12199.2</v>
      </c>
      <c r="R28" s="7">
        <f>SUM(R29:R35)</f>
        <v>13758.300000000001</v>
      </c>
      <c r="S28" s="7">
        <f t="shared" ref="S28" si="21">SUM(S29:S35)</f>
        <v>13732.000000000002</v>
      </c>
      <c r="T28" s="7">
        <f>SUM(T29:T35)</f>
        <v>15258.400000000001</v>
      </c>
      <c r="U28" s="7">
        <f>SUM(U29:U35)</f>
        <v>12759.4</v>
      </c>
      <c r="V28" s="7">
        <f t="shared" ref="V28:AB28" si="22">SUM(V29:V35)</f>
        <v>14318</v>
      </c>
      <c r="W28" s="7">
        <f t="shared" si="22"/>
        <v>14529.800000000001</v>
      </c>
      <c r="X28" s="7">
        <f t="shared" si="22"/>
        <v>13703.300000000001</v>
      </c>
      <c r="Y28" s="7">
        <f t="shared" si="22"/>
        <v>15046.3</v>
      </c>
      <c r="Z28" s="7">
        <f t="shared" si="22"/>
        <v>13563.9</v>
      </c>
      <c r="AA28" s="7">
        <f t="shared" si="22"/>
        <v>13569.7</v>
      </c>
      <c r="AB28" s="13">
        <f t="shared" si="22"/>
        <v>166424.79999999996</v>
      </c>
      <c r="AC28" s="8">
        <f t="shared" si="2"/>
        <v>13210.199999999953</v>
      </c>
      <c r="AD28" s="7">
        <f t="shared" si="3"/>
        <v>8.622024271838292</v>
      </c>
    </row>
    <row r="29" spans="2:43" s="38" customFormat="1" ht="15.95" customHeight="1" x14ac:dyDescent="0.2">
      <c r="B29" s="33" t="s">
        <v>41</v>
      </c>
      <c r="C29" s="34">
        <v>3466.6</v>
      </c>
      <c r="D29" s="34">
        <v>3527.9</v>
      </c>
      <c r="E29" s="34">
        <v>4490.5</v>
      </c>
      <c r="F29" s="34">
        <v>3583.4</v>
      </c>
      <c r="G29" s="34">
        <v>3922.8</v>
      </c>
      <c r="H29" s="34">
        <v>4263</v>
      </c>
      <c r="I29" s="34">
        <v>3776.1</v>
      </c>
      <c r="J29" s="34">
        <v>4543.5</v>
      </c>
      <c r="K29" s="34">
        <v>3762.2</v>
      </c>
      <c r="L29" s="34">
        <v>3643.9</v>
      </c>
      <c r="M29" s="34">
        <v>4783.8</v>
      </c>
      <c r="N29" s="34">
        <v>3425</v>
      </c>
      <c r="O29" s="35">
        <f t="shared" ref="O29:O36" si="23">SUM(C29:N29)</f>
        <v>47188.700000000004</v>
      </c>
      <c r="P29" s="34">
        <v>4142.6000000000004</v>
      </c>
      <c r="Q29" s="34">
        <v>4157.3999999999996</v>
      </c>
      <c r="R29" s="34">
        <v>4844.7</v>
      </c>
      <c r="S29" s="34">
        <v>4087.7</v>
      </c>
      <c r="T29" s="34">
        <v>5115.3</v>
      </c>
      <c r="U29" s="34">
        <v>4165.2</v>
      </c>
      <c r="V29" s="34">
        <v>4697.2</v>
      </c>
      <c r="W29" s="34">
        <v>4798.3999999999996</v>
      </c>
      <c r="X29" s="34">
        <v>4197.7</v>
      </c>
      <c r="Y29" s="34">
        <v>5307.2</v>
      </c>
      <c r="Z29" s="34">
        <v>4100.1000000000004</v>
      </c>
      <c r="AA29" s="34">
        <v>4495.1000000000004</v>
      </c>
      <c r="AB29" s="36">
        <f t="shared" ref="AB29:AB36" si="24">SUM(P29:AA29)</f>
        <v>54108.599999999991</v>
      </c>
      <c r="AC29" s="37">
        <f t="shared" si="2"/>
        <v>6919.8999999999869</v>
      </c>
      <c r="AD29" s="35">
        <f t="shared" si="3"/>
        <v>14.664315821372462</v>
      </c>
    </row>
    <row r="30" spans="2:43" s="38" customFormat="1" ht="15.95" customHeight="1" x14ac:dyDescent="0.2">
      <c r="B30" s="33" t="s">
        <v>42</v>
      </c>
      <c r="C30" s="39">
        <v>2410</v>
      </c>
      <c r="D30" s="39">
        <v>2566</v>
      </c>
      <c r="E30" s="39">
        <v>3229.2</v>
      </c>
      <c r="F30" s="39">
        <v>2452.1</v>
      </c>
      <c r="G30" s="39">
        <v>2639.3</v>
      </c>
      <c r="H30" s="39">
        <v>2901.4</v>
      </c>
      <c r="I30" s="39">
        <v>2524.6</v>
      </c>
      <c r="J30" s="39">
        <v>3040.9</v>
      </c>
      <c r="K30" s="39">
        <v>2502.6</v>
      </c>
      <c r="L30" s="39">
        <v>2489.9</v>
      </c>
      <c r="M30" s="39">
        <v>2953.1</v>
      </c>
      <c r="N30" s="39">
        <v>2516</v>
      </c>
      <c r="O30" s="35">
        <f t="shared" si="23"/>
        <v>32225.100000000002</v>
      </c>
      <c r="P30" s="39">
        <v>2466.9</v>
      </c>
      <c r="Q30" s="39">
        <v>2569</v>
      </c>
      <c r="R30" s="39">
        <v>3012.3</v>
      </c>
      <c r="S30" s="39">
        <v>2512.9</v>
      </c>
      <c r="T30" s="39">
        <v>3049.3</v>
      </c>
      <c r="U30" s="39">
        <v>2480</v>
      </c>
      <c r="V30" s="39">
        <v>2840.6</v>
      </c>
      <c r="W30" s="39">
        <v>2773.3</v>
      </c>
      <c r="X30" s="39">
        <v>2455.9</v>
      </c>
      <c r="Y30" s="39">
        <v>2825.5</v>
      </c>
      <c r="Z30" s="39">
        <v>2460</v>
      </c>
      <c r="AA30" s="39">
        <v>2601.8000000000002</v>
      </c>
      <c r="AB30" s="36">
        <f t="shared" si="24"/>
        <v>32047.5</v>
      </c>
      <c r="AC30" s="37">
        <f t="shared" si="2"/>
        <v>-177.60000000000218</v>
      </c>
      <c r="AD30" s="35">
        <f t="shared" si="3"/>
        <v>-0.55112319279071953</v>
      </c>
    </row>
    <row r="31" spans="2:43" ht="15.95" customHeight="1" x14ac:dyDescent="0.2">
      <c r="B31" s="31" t="s">
        <v>43</v>
      </c>
      <c r="C31" s="17">
        <v>4485.8999999999996</v>
      </c>
      <c r="D31" s="17">
        <v>3286.9</v>
      </c>
      <c r="E31" s="17">
        <v>3425.4</v>
      </c>
      <c r="F31" s="17">
        <v>3490.3</v>
      </c>
      <c r="G31" s="17">
        <v>3620.7</v>
      </c>
      <c r="H31" s="17">
        <v>3329.5</v>
      </c>
      <c r="I31" s="17">
        <v>3441.7</v>
      </c>
      <c r="J31" s="17">
        <v>3422.4</v>
      </c>
      <c r="K31" s="17">
        <v>3780.3</v>
      </c>
      <c r="L31" s="17">
        <v>3716.8</v>
      </c>
      <c r="M31" s="17">
        <v>3868.6</v>
      </c>
      <c r="N31" s="17">
        <v>4036</v>
      </c>
      <c r="O31" s="35">
        <f t="shared" si="23"/>
        <v>43904.5</v>
      </c>
      <c r="P31" s="17">
        <v>4818.3999999999996</v>
      </c>
      <c r="Q31" s="17">
        <v>3191.9</v>
      </c>
      <c r="R31" s="17">
        <v>3468.7</v>
      </c>
      <c r="S31" s="17">
        <v>4401.3</v>
      </c>
      <c r="T31" s="17">
        <v>4111.8</v>
      </c>
      <c r="U31" s="17">
        <v>3256</v>
      </c>
      <c r="V31" s="17">
        <v>3923.1</v>
      </c>
      <c r="W31" s="17">
        <v>3870.8</v>
      </c>
      <c r="X31" s="17">
        <v>4161.1000000000004</v>
      </c>
      <c r="Y31" s="17">
        <v>4171.3999999999996</v>
      </c>
      <c r="Z31" s="17">
        <v>4188</v>
      </c>
      <c r="AA31" s="17">
        <v>4028.7</v>
      </c>
      <c r="AB31" s="36">
        <f t="shared" si="24"/>
        <v>47591.199999999997</v>
      </c>
      <c r="AC31" s="37">
        <f t="shared" si="2"/>
        <v>3686.6999999999971</v>
      </c>
      <c r="AD31" s="35">
        <f t="shared" si="3"/>
        <v>8.3970891366488569</v>
      </c>
    </row>
    <row r="32" spans="2:43" ht="15.95" customHeight="1" x14ac:dyDescent="0.2">
      <c r="B32" s="31" t="s">
        <v>44</v>
      </c>
      <c r="C32" s="17">
        <v>176.5</v>
      </c>
      <c r="D32" s="17">
        <v>191.2</v>
      </c>
      <c r="E32" s="17">
        <v>203.7</v>
      </c>
      <c r="F32" s="17">
        <v>209.5</v>
      </c>
      <c r="G32" s="17">
        <v>328.2</v>
      </c>
      <c r="H32" s="17">
        <v>241.6</v>
      </c>
      <c r="I32" s="17">
        <v>192.7</v>
      </c>
      <c r="J32" s="17">
        <v>294.2</v>
      </c>
      <c r="K32" s="17">
        <v>362.9</v>
      </c>
      <c r="L32" s="17">
        <v>299.60000000000002</v>
      </c>
      <c r="M32" s="17">
        <v>476.8</v>
      </c>
      <c r="N32" s="17">
        <v>111.2</v>
      </c>
      <c r="O32" s="35">
        <f t="shared" si="23"/>
        <v>3088.1</v>
      </c>
      <c r="P32" s="17">
        <v>152.80000000000001</v>
      </c>
      <c r="Q32" s="17">
        <v>211.6</v>
      </c>
      <c r="R32" s="17">
        <v>199.5</v>
      </c>
      <c r="S32" s="17">
        <v>248.9</v>
      </c>
      <c r="T32" s="17">
        <v>278</v>
      </c>
      <c r="U32" s="17">
        <v>237.3</v>
      </c>
      <c r="V32" s="17">
        <v>265.89999999999998</v>
      </c>
      <c r="W32" s="17">
        <v>323.7</v>
      </c>
      <c r="X32" s="17">
        <v>337.5</v>
      </c>
      <c r="Y32" s="17">
        <v>286.60000000000002</v>
      </c>
      <c r="Z32" s="17">
        <v>246.9</v>
      </c>
      <c r="AA32" s="17">
        <v>118.7</v>
      </c>
      <c r="AB32" s="36">
        <f t="shared" si="24"/>
        <v>2907.3999999999996</v>
      </c>
      <c r="AC32" s="40">
        <f t="shared" si="2"/>
        <v>-180.70000000000027</v>
      </c>
      <c r="AD32" s="17">
        <f t="shared" si="3"/>
        <v>-5.8514944464233762</v>
      </c>
    </row>
    <row r="33" spans="2:31" s="43" customFormat="1" ht="15.95" customHeight="1" x14ac:dyDescent="0.2">
      <c r="B33" s="41" t="s">
        <v>45</v>
      </c>
      <c r="C33" s="42">
        <v>759</v>
      </c>
      <c r="D33" s="42">
        <v>751</v>
      </c>
      <c r="E33" s="42">
        <v>728.5</v>
      </c>
      <c r="F33" s="42">
        <v>741.8</v>
      </c>
      <c r="G33" s="42">
        <v>745.5</v>
      </c>
      <c r="H33" s="42">
        <v>753.8</v>
      </c>
      <c r="I33" s="42">
        <v>752</v>
      </c>
      <c r="J33" s="42">
        <v>756.7</v>
      </c>
      <c r="K33" s="42">
        <v>758.1</v>
      </c>
      <c r="L33" s="42">
        <v>761.5</v>
      </c>
      <c r="M33" s="42">
        <v>770.6</v>
      </c>
      <c r="N33" s="42">
        <v>757</v>
      </c>
      <c r="O33" s="35">
        <f t="shared" si="23"/>
        <v>9035.5</v>
      </c>
      <c r="P33" s="42">
        <v>786.5</v>
      </c>
      <c r="Q33" s="42">
        <v>779.6</v>
      </c>
      <c r="R33" s="42">
        <v>773.4</v>
      </c>
      <c r="S33" s="42">
        <v>793</v>
      </c>
      <c r="T33" s="42">
        <v>786.1</v>
      </c>
      <c r="U33" s="42">
        <v>801.8</v>
      </c>
      <c r="V33" s="42">
        <v>790.6</v>
      </c>
      <c r="W33" s="42">
        <v>792.5</v>
      </c>
      <c r="X33" s="42">
        <v>808.8</v>
      </c>
      <c r="Y33" s="42">
        <v>794.6</v>
      </c>
      <c r="Z33" s="42">
        <v>805.3</v>
      </c>
      <c r="AA33" s="42">
        <v>782.8</v>
      </c>
      <c r="AB33" s="36">
        <f t="shared" si="24"/>
        <v>9495</v>
      </c>
      <c r="AC33" s="19">
        <f t="shared" si="2"/>
        <v>459.5</v>
      </c>
      <c r="AD33" s="16">
        <f t="shared" si="3"/>
        <v>5.085496098721709</v>
      </c>
    </row>
    <row r="34" spans="2:31" s="43" customFormat="1" ht="15.95" customHeight="1" x14ac:dyDescent="0.2">
      <c r="B34" s="41" t="s">
        <v>46</v>
      </c>
      <c r="C34" s="44">
        <v>897</v>
      </c>
      <c r="D34" s="44">
        <v>726.7</v>
      </c>
      <c r="E34" s="44">
        <v>872.6</v>
      </c>
      <c r="F34" s="44">
        <v>966.8</v>
      </c>
      <c r="G34" s="44">
        <v>1111.5</v>
      </c>
      <c r="H34" s="44">
        <v>940.6</v>
      </c>
      <c r="I34" s="44">
        <v>1114.5999999999999</v>
      </c>
      <c r="J34" s="44">
        <v>1031.4000000000001</v>
      </c>
      <c r="K34" s="44">
        <v>1053.5</v>
      </c>
      <c r="L34" s="44">
        <v>936.4</v>
      </c>
      <c r="M34" s="44">
        <v>891.4</v>
      </c>
      <c r="N34" s="44">
        <v>948.8</v>
      </c>
      <c r="O34" s="35">
        <f t="shared" si="23"/>
        <v>11491.3</v>
      </c>
      <c r="P34" s="44">
        <v>1176.7</v>
      </c>
      <c r="Q34" s="44">
        <v>827.5</v>
      </c>
      <c r="R34" s="44">
        <v>1016.5</v>
      </c>
      <c r="S34" s="44">
        <v>1231.5999999999999</v>
      </c>
      <c r="T34" s="44">
        <v>1364.1</v>
      </c>
      <c r="U34" s="44">
        <v>1141.2</v>
      </c>
      <c r="V34" s="44">
        <v>1224.5</v>
      </c>
      <c r="W34" s="44">
        <v>1389.9</v>
      </c>
      <c r="X34" s="44">
        <v>1102.2</v>
      </c>
      <c r="Y34" s="44">
        <v>1042.2</v>
      </c>
      <c r="Z34" s="44">
        <v>1146.5</v>
      </c>
      <c r="AA34" s="44">
        <v>1052.4000000000001</v>
      </c>
      <c r="AB34" s="36">
        <f t="shared" si="24"/>
        <v>13715.300000000001</v>
      </c>
      <c r="AC34" s="19">
        <f t="shared" si="2"/>
        <v>2224.0000000000018</v>
      </c>
      <c r="AD34" s="16">
        <f t="shared" si="3"/>
        <v>19.353771984022714</v>
      </c>
    </row>
    <row r="35" spans="2:31" s="43" customFormat="1" ht="15.95" customHeight="1" x14ac:dyDescent="0.2">
      <c r="B35" s="41" t="s">
        <v>34</v>
      </c>
      <c r="C35" s="44">
        <v>370.1</v>
      </c>
      <c r="D35" s="44">
        <v>369.7</v>
      </c>
      <c r="E35" s="44">
        <v>564</v>
      </c>
      <c r="F35" s="44">
        <v>406.4</v>
      </c>
      <c r="G35" s="44">
        <v>538.29999999999995</v>
      </c>
      <c r="H35" s="44">
        <v>534.9</v>
      </c>
      <c r="I35" s="44">
        <v>596.29999999999995</v>
      </c>
      <c r="J35" s="44">
        <v>687.4</v>
      </c>
      <c r="K35" s="44">
        <v>588.70000000000005</v>
      </c>
      <c r="L35" s="44">
        <v>648</v>
      </c>
      <c r="M35" s="44">
        <v>517.29999999999995</v>
      </c>
      <c r="N35" s="44">
        <v>460.3</v>
      </c>
      <c r="O35" s="35">
        <f t="shared" si="23"/>
        <v>6281.4000000000005</v>
      </c>
      <c r="P35" s="44">
        <v>442.6</v>
      </c>
      <c r="Q35" s="44">
        <v>462.2</v>
      </c>
      <c r="R35" s="44">
        <v>443.2</v>
      </c>
      <c r="S35" s="44">
        <v>456.6</v>
      </c>
      <c r="T35" s="44">
        <v>553.79999999999995</v>
      </c>
      <c r="U35" s="44">
        <v>677.9</v>
      </c>
      <c r="V35" s="44">
        <v>576.1</v>
      </c>
      <c r="W35" s="44">
        <f>1081.2-500</f>
        <v>581.20000000000005</v>
      </c>
      <c r="X35" s="44">
        <v>640.1</v>
      </c>
      <c r="Y35" s="44">
        <v>618.79999999999995</v>
      </c>
      <c r="Z35" s="44">
        <v>617.1</v>
      </c>
      <c r="AA35" s="44">
        <v>490.2</v>
      </c>
      <c r="AB35" s="36">
        <f t="shared" si="24"/>
        <v>6559.8</v>
      </c>
      <c r="AC35" s="19">
        <f t="shared" si="2"/>
        <v>278.39999999999964</v>
      </c>
      <c r="AD35" s="16">
        <f t="shared" si="3"/>
        <v>4.4321329639889138</v>
      </c>
    </row>
    <row r="36" spans="2:31" s="43" customFormat="1" ht="15.95" customHeight="1" x14ac:dyDescent="0.2">
      <c r="B36" s="180" t="s">
        <v>47</v>
      </c>
      <c r="C36" s="181">
        <v>0</v>
      </c>
      <c r="D36" s="181">
        <v>0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2">
        <f t="shared" si="23"/>
        <v>0</v>
      </c>
      <c r="P36" s="183">
        <v>0</v>
      </c>
      <c r="Q36" s="184">
        <v>77.599999999999994</v>
      </c>
      <c r="R36" s="184">
        <v>78.099999999999994</v>
      </c>
      <c r="S36" s="181">
        <v>0</v>
      </c>
      <c r="T36" s="181">
        <v>0</v>
      </c>
      <c r="U36" s="181">
        <v>155.5</v>
      </c>
      <c r="V36" s="181">
        <v>0</v>
      </c>
      <c r="W36" s="181">
        <v>0</v>
      </c>
      <c r="X36" s="181">
        <v>0</v>
      </c>
      <c r="Y36" s="181">
        <v>0</v>
      </c>
      <c r="Z36" s="181">
        <v>0</v>
      </c>
      <c r="AA36" s="181">
        <v>0</v>
      </c>
      <c r="AB36" s="185">
        <f t="shared" si="24"/>
        <v>311.2</v>
      </c>
      <c r="AC36" s="186">
        <f t="shared" si="2"/>
        <v>311.2</v>
      </c>
      <c r="AD36" s="187">
        <v>0</v>
      </c>
    </row>
    <row r="37" spans="2:31" ht="15.95" customHeight="1" x14ac:dyDescent="0.2">
      <c r="B37" s="30" t="s">
        <v>48</v>
      </c>
      <c r="C37" s="7">
        <f t="shared" ref="C37:N37" si="25">+C38+C39+C40+C43+C44</f>
        <v>2318.2999999999997</v>
      </c>
      <c r="D37" s="7">
        <f t="shared" si="25"/>
        <v>2262.6999999999998</v>
      </c>
      <c r="E37" s="7">
        <f t="shared" si="25"/>
        <v>2083.1999999999998</v>
      </c>
      <c r="F37" s="7">
        <f t="shared" si="25"/>
        <v>1631.8999999999999</v>
      </c>
      <c r="G37" s="7">
        <f t="shared" si="25"/>
        <v>1987.5</v>
      </c>
      <c r="H37" s="7">
        <f t="shared" si="25"/>
        <v>1746.1</v>
      </c>
      <c r="I37" s="7">
        <f t="shared" si="25"/>
        <v>1760.9</v>
      </c>
      <c r="J37" s="7">
        <f t="shared" si="25"/>
        <v>1768.8000000000002</v>
      </c>
      <c r="K37" s="7">
        <f t="shared" si="25"/>
        <v>1985.2999999999997</v>
      </c>
      <c r="L37" s="7">
        <f t="shared" si="25"/>
        <v>1923.0000000000002</v>
      </c>
      <c r="M37" s="7">
        <f t="shared" si="25"/>
        <v>2110.8000000000002</v>
      </c>
      <c r="N37" s="7">
        <f t="shared" si="25"/>
        <v>2399.1</v>
      </c>
      <c r="O37" s="7">
        <f>+O38+O39+O40+O43+O44</f>
        <v>23977.599999999999</v>
      </c>
      <c r="P37" s="7">
        <f t="shared" ref="P37:Q37" si="26">+P38+P39+P40+P43+P44</f>
        <v>2765.2</v>
      </c>
      <c r="Q37" s="7">
        <f t="shared" si="26"/>
        <v>2978.4</v>
      </c>
      <c r="R37" s="7">
        <f>+R38+R39+R40+R43+R44+R45</f>
        <v>2134</v>
      </c>
      <c r="S37" s="7">
        <f t="shared" ref="S37" si="27">+S38+S39+S40+S43+S44+S45</f>
        <v>2127.3000000000002</v>
      </c>
      <c r="T37" s="7">
        <f>+T38+T39+T40+T43+T44+T45</f>
        <v>2044.1</v>
      </c>
      <c r="U37" s="7">
        <f>+U38+U39+U40+U43+U44+U45</f>
        <v>1878</v>
      </c>
      <c r="V37" s="7">
        <f t="shared" ref="V37:Z37" si="28">+V38+V39+V40+V43+V44</f>
        <v>2278.1</v>
      </c>
      <c r="W37" s="7">
        <f t="shared" si="28"/>
        <v>1849.5000000000002</v>
      </c>
      <c r="X37" s="7">
        <f t="shared" si="28"/>
        <v>1747.4</v>
      </c>
      <c r="Y37" s="7">
        <f t="shared" si="28"/>
        <v>2277.1</v>
      </c>
      <c r="Z37" s="7">
        <f t="shared" si="28"/>
        <v>2265</v>
      </c>
      <c r="AA37" s="7">
        <f>+AA38+AA39+AA40+AA43+AA44+AA45</f>
        <v>2907</v>
      </c>
      <c r="AB37" s="7">
        <f>+AB38+AB39+AB40+AB43+AB44+AB45</f>
        <v>27251.1</v>
      </c>
      <c r="AC37" s="8">
        <f t="shared" si="2"/>
        <v>3273.5</v>
      </c>
      <c r="AD37" s="7">
        <f t="shared" si="3"/>
        <v>13.652325503803549</v>
      </c>
      <c r="AE37" s="45"/>
    </row>
    <row r="38" spans="2:31" ht="15.95" customHeight="1" x14ac:dyDescent="0.2">
      <c r="B38" s="31" t="s">
        <v>49</v>
      </c>
      <c r="C38" s="17">
        <v>1303.4000000000001</v>
      </c>
      <c r="D38" s="17">
        <v>1503.3</v>
      </c>
      <c r="E38" s="17">
        <v>1846</v>
      </c>
      <c r="F38" s="17">
        <v>1442.8</v>
      </c>
      <c r="G38" s="17">
        <v>1791.6</v>
      </c>
      <c r="H38" s="17">
        <v>1555.1</v>
      </c>
      <c r="I38" s="17">
        <v>1569.5</v>
      </c>
      <c r="J38" s="17">
        <v>1580.2</v>
      </c>
      <c r="K38" s="17">
        <v>1802.6</v>
      </c>
      <c r="L38" s="17">
        <v>1666.4</v>
      </c>
      <c r="M38" s="17">
        <v>1631.2</v>
      </c>
      <c r="N38" s="17">
        <v>1637.1</v>
      </c>
      <c r="O38" s="17">
        <f t="shared" ref="O38:O46" si="29">SUM(C38:N38)</f>
        <v>19329.2</v>
      </c>
      <c r="P38" s="17">
        <v>1684.8</v>
      </c>
      <c r="Q38" s="17">
        <v>1971.1</v>
      </c>
      <c r="R38" s="17">
        <v>1770.4</v>
      </c>
      <c r="S38" s="17">
        <v>1837.7</v>
      </c>
      <c r="T38" s="17">
        <v>1824.1</v>
      </c>
      <c r="U38" s="17">
        <v>1682</v>
      </c>
      <c r="V38" s="17">
        <v>2069.8000000000002</v>
      </c>
      <c r="W38" s="17">
        <v>1660.4</v>
      </c>
      <c r="X38" s="17">
        <v>1559</v>
      </c>
      <c r="Y38" s="17">
        <v>2022.1</v>
      </c>
      <c r="Z38" s="17">
        <v>1770.5</v>
      </c>
      <c r="AA38" s="17">
        <v>2064.6</v>
      </c>
      <c r="AB38" s="46">
        <f>SUM(P38:AA38)</f>
        <v>21916.499999999996</v>
      </c>
      <c r="AC38" s="40">
        <f t="shared" si="2"/>
        <v>2587.2999999999956</v>
      </c>
      <c r="AD38" s="17">
        <f t="shared" si="3"/>
        <v>13.385447923349107</v>
      </c>
      <c r="AE38" s="45"/>
    </row>
    <row r="39" spans="2:31" ht="15.95" customHeight="1" x14ac:dyDescent="0.2">
      <c r="B39" s="31" t="s">
        <v>50</v>
      </c>
      <c r="C39" s="17">
        <v>867.8</v>
      </c>
      <c r="D39" s="17">
        <v>619.79999999999995</v>
      </c>
      <c r="E39" s="17">
        <v>79.900000000000006</v>
      </c>
      <c r="F39" s="17">
        <v>42</v>
      </c>
      <c r="G39" s="17">
        <v>47.2</v>
      </c>
      <c r="H39" s="17">
        <v>41.5</v>
      </c>
      <c r="I39" s="17">
        <v>41.9</v>
      </c>
      <c r="J39" s="17">
        <v>39.5</v>
      </c>
      <c r="K39" s="17">
        <v>40.5</v>
      </c>
      <c r="L39" s="17">
        <v>87.8</v>
      </c>
      <c r="M39" s="17">
        <v>312.39999999999998</v>
      </c>
      <c r="N39" s="17">
        <v>545.20000000000005</v>
      </c>
      <c r="O39" s="17">
        <f t="shared" si="29"/>
        <v>2765.5</v>
      </c>
      <c r="P39" s="17">
        <v>876.2</v>
      </c>
      <c r="Q39" s="17">
        <v>817.7</v>
      </c>
      <c r="R39" s="17">
        <v>191.3</v>
      </c>
      <c r="S39" s="17">
        <v>77.7</v>
      </c>
      <c r="T39" s="17">
        <v>49.7</v>
      </c>
      <c r="U39" s="17">
        <v>42.3</v>
      </c>
      <c r="V39" s="17">
        <v>49.5</v>
      </c>
      <c r="W39" s="17">
        <v>40</v>
      </c>
      <c r="X39" s="17">
        <v>37.6</v>
      </c>
      <c r="Y39" s="17">
        <v>103.8</v>
      </c>
      <c r="Z39" s="17">
        <v>338.5</v>
      </c>
      <c r="AA39" s="17">
        <v>689.9</v>
      </c>
      <c r="AB39" s="46">
        <f>SUM(P39:AA39)</f>
        <v>3314.2000000000003</v>
      </c>
      <c r="AC39" s="40">
        <f t="shared" si="2"/>
        <v>548.70000000000027</v>
      </c>
      <c r="AD39" s="17">
        <f t="shared" si="3"/>
        <v>19.840896763695547</v>
      </c>
    </row>
    <row r="40" spans="2:31" ht="15.95" customHeight="1" x14ac:dyDescent="0.2">
      <c r="B40" s="47" t="s">
        <v>51</v>
      </c>
      <c r="C40" s="7">
        <f t="shared" ref="C40:N40" si="30">+C41+C42</f>
        <v>29</v>
      </c>
      <c r="D40" s="7">
        <f t="shared" si="30"/>
        <v>21.5</v>
      </c>
      <c r="E40" s="7">
        <f t="shared" si="30"/>
        <v>29.3</v>
      </c>
      <c r="F40" s="7">
        <f t="shared" si="30"/>
        <v>19.3</v>
      </c>
      <c r="G40" s="7">
        <f t="shared" si="30"/>
        <v>20.399999999999999</v>
      </c>
      <c r="H40" s="7">
        <f t="shared" si="30"/>
        <v>20</v>
      </c>
      <c r="I40" s="7">
        <f t="shared" si="30"/>
        <v>21.3</v>
      </c>
      <c r="J40" s="7">
        <f t="shared" si="30"/>
        <v>20.3</v>
      </c>
      <c r="K40" s="7">
        <f t="shared" si="30"/>
        <v>8.6</v>
      </c>
      <c r="L40" s="7">
        <f t="shared" si="30"/>
        <v>25.200000000000003</v>
      </c>
      <c r="M40" s="7">
        <f t="shared" si="30"/>
        <v>32.700000000000003</v>
      </c>
      <c r="N40" s="7">
        <f t="shared" si="30"/>
        <v>26</v>
      </c>
      <c r="O40" s="7">
        <f t="shared" si="29"/>
        <v>273.60000000000002</v>
      </c>
      <c r="P40" s="7">
        <f t="shared" ref="P40:AA40" si="31">+P41+P42</f>
        <v>58</v>
      </c>
      <c r="Q40" s="7">
        <f t="shared" si="31"/>
        <v>47.7</v>
      </c>
      <c r="R40" s="7">
        <f t="shared" si="31"/>
        <v>41.099999999999994</v>
      </c>
      <c r="S40" s="7">
        <f t="shared" si="31"/>
        <v>68.7</v>
      </c>
      <c r="T40" s="7">
        <f t="shared" si="31"/>
        <v>35.1</v>
      </c>
      <c r="U40" s="7">
        <f t="shared" si="31"/>
        <v>18.899999999999999</v>
      </c>
      <c r="V40" s="7">
        <f t="shared" si="31"/>
        <v>21.700000000000003</v>
      </c>
      <c r="W40" s="7">
        <f t="shared" si="31"/>
        <v>16.899999999999999</v>
      </c>
      <c r="X40" s="7">
        <f t="shared" si="31"/>
        <v>16.399999999999999</v>
      </c>
      <c r="Y40" s="7">
        <f t="shared" si="31"/>
        <v>18.5</v>
      </c>
      <c r="Z40" s="7">
        <f t="shared" si="31"/>
        <v>20.399999999999999</v>
      </c>
      <c r="AA40" s="7">
        <f t="shared" si="31"/>
        <v>21</v>
      </c>
      <c r="AB40" s="13">
        <f>+AB41+AB42</f>
        <v>384.4</v>
      </c>
      <c r="AC40" s="8">
        <f t="shared" si="2"/>
        <v>110.79999999999995</v>
      </c>
      <c r="AD40" s="7">
        <f t="shared" si="3"/>
        <v>40.497076023391791</v>
      </c>
    </row>
    <row r="41" spans="2:31" ht="15.95" customHeight="1" x14ac:dyDescent="0.2">
      <c r="B41" s="48" t="s">
        <v>52</v>
      </c>
      <c r="C41" s="17">
        <v>16.2</v>
      </c>
      <c r="D41" s="17">
        <v>10.199999999999999</v>
      </c>
      <c r="E41" s="17">
        <v>10.199999999999999</v>
      </c>
      <c r="F41" s="17">
        <v>9.4</v>
      </c>
      <c r="G41" s="17">
        <v>8.6999999999999993</v>
      </c>
      <c r="H41" s="17">
        <v>6.3</v>
      </c>
      <c r="I41" s="17">
        <v>8.5</v>
      </c>
      <c r="J41" s="17">
        <v>9.3000000000000007</v>
      </c>
      <c r="K41" s="17">
        <v>5</v>
      </c>
      <c r="L41" s="17">
        <v>10.4</v>
      </c>
      <c r="M41" s="17">
        <v>11</v>
      </c>
      <c r="N41" s="17">
        <v>8.1999999999999993</v>
      </c>
      <c r="O41" s="17">
        <f t="shared" si="29"/>
        <v>113.39999999999999</v>
      </c>
      <c r="P41" s="17">
        <v>32.799999999999997</v>
      </c>
      <c r="Q41" s="17">
        <v>26.6</v>
      </c>
      <c r="R41" s="17">
        <v>21.2</v>
      </c>
      <c r="S41" s="17">
        <v>35.200000000000003</v>
      </c>
      <c r="T41" s="17">
        <v>16.100000000000001</v>
      </c>
      <c r="U41" s="17">
        <v>8.8000000000000007</v>
      </c>
      <c r="V41" s="17">
        <v>9.3000000000000007</v>
      </c>
      <c r="W41" s="17">
        <v>6</v>
      </c>
      <c r="X41" s="17">
        <v>7.2</v>
      </c>
      <c r="Y41" s="17">
        <v>7.7</v>
      </c>
      <c r="Z41" s="17">
        <v>10.7</v>
      </c>
      <c r="AA41" s="17">
        <v>11.2</v>
      </c>
      <c r="AB41" s="46">
        <f t="shared" ref="AB41:AB46" si="32">SUM(P41:AA41)</f>
        <v>192.79999999999998</v>
      </c>
      <c r="AC41" s="40">
        <f t="shared" si="2"/>
        <v>79.399999999999991</v>
      </c>
      <c r="AD41" s="40">
        <f t="shared" si="3"/>
        <v>70.017636684303355</v>
      </c>
    </row>
    <row r="42" spans="2:31" ht="15.95" customHeight="1" x14ac:dyDescent="0.2">
      <c r="B42" s="179" t="s">
        <v>53</v>
      </c>
      <c r="C42" s="172">
        <v>12.8</v>
      </c>
      <c r="D42" s="172">
        <v>11.3</v>
      </c>
      <c r="E42" s="172">
        <v>19.100000000000001</v>
      </c>
      <c r="F42" s="172">
        <v>9.9</v>
      </c>
      <c r="G42" s="172">
        <v>11.7</v>
      </c>
      <c r="H42" s="172">
        <v>13.7</v>
      </c>
      <c r="I42" s="172">
        <v>12.8</v>
      </c>
      <c r="J42" s="172">
        <v>11</v>
      </c>
      <c r="K42" s="172">
        <v>3.6</v>
      </c>
      <c r="L42" s="172">
        <v>14.8</v>
      </c>
      <c r="M42" s="172">
        <v>21.7</v>
      </c>
      <c r="N42" s="172">
        <v>17.8</v>
      </c>
      <c r="O42" s="172">
        <f t="shared" si="29"/>
        <v>160.19999999999999</v>
      </c>
      <c r="P42" s="172">
        <v>25.2</v>
      </c>
      <c r="Q42" s="172">
        <v>21.1</v>
      </c>
      <c r="R42" s="172">
        <v>19.899999999999999</v>
      </c>
      <c r="S42" s="172">
        <v>33.5</v>
      </c>
      <c r="T42" s="172">
        <v>19</v>
      </c>
      <c r="U42" s="172">
        <v>10.1</v>
      </c>
      <c r="V42" s="172">
        <v>12.4</v>
      </c>
      <c r="W42" s="172">
        <v>10.9</v>
      </c>
      <c r="X42" s="172">
        <v>9.1999999999999993</v>
      </c>
      <c r="Y42" s="172">
        <v>10.8</v>
      </c>
      <c r="Z42" s="172">
        <v>9.6999999999999993</v>
      </c>
      <c r="AA42" s="172">
        <v>9.8000000000000007</v>
      </c>
      <c r="AB42" s="173">
        <f t="shared" si="32"/>
        <v>191.6</v>
      </c>
      <c r="AC42" s="174">
        <f t="shared" si="2"/>
        <v>31.400000000000006</v>
      </c>
      <c r="AD42" s="174">
        <f t="shared" si="3"/>
        <v>19.600499375780281</v>
      </c>
    </row>
    <row r="43" spans="2:31" ht="15.95" customHeight="1" x14ac:dyDescent="0.2">
      <c r="B43" s="31" t="s">
        <v>54</v>
      </c>
      <c r="C43" s="16">
        <v>90.2</v>
      </c>
      <c r="D43" s="16">
        <v>90.1</v>
      </c>
      <c r="E43" s="16">
        <v>98</v>
      </c>
      <c r="F43" s="16">
        <v>97.7</v>
      </c>
      <c r="G43" s="16">
        <v>98.1</v>
      </c>
      <c r="H43" s="16">
        <v>99</v>
      </c>
      <c r="I43" s="16">
        <v>97.9</v>
      </c>
      <c r="J43" s="16">
        <v>98.4</v>
      </c>
      <c r="K43" s="16">
        <v>102.6</v>
      </c>
      <c r="L43" s="16">
        <v>101.9</v>
      </c>
      <c r="M43" s="16">
        <v>101.7</v>
      </c>
      <c r="N43" s="16">
        <v>141.6</v>
      </c>
      <c r="O43" s="17">
        <f t="shared" si="29"/>
        <v>1217.1999999999998</v>
      </c>
      <c r="P43" s="16">
        <v>112.2</v>
      </c>
      <c r="Q43" s="16">
        <v>108.1</v>
      </c>
      <c r="R43" s="16">
        <v>100</v>
      </c>
      <c r="S43" s="16">
        <v>111.4</v>
      </c>
      <c r="T43" s="16">
        <v>102.7</v>
      </c>
      <c r="U43" s="16">
        <v>99.2</v>
      </c>
      <c r="V43" s="16">
        <v>102.1</v>
      </c>
      <c r="W43" s="16">
        <v>98.2</v>
      </c>
      <c r="X43" s="16">
        <v>100.5</v>
      </c>
      <c r="Y43" s="16">
        <v>98.6</v>
      </c>
      <c r="Z43" s="16">
        <v>102</v>
      </c>
      <c r="AA43" s="16">
        <v>98.1</v>
      </c>
      <c r="AB43" s="46">
        <f t="shared" si="32"/>
        <v>1233.1000000000001</v>
      </c>
      <c r="AC43" s="40">
        <f t="shared" si="2"/>
        <v>15.900000000000318</v>
      </c>
      <c r="AD43" s="40">
        <f t="shared" si="3"/>
        <v>1.3062767006244103</v>
      </c>
    </row>
    <row r="44" spans="2:31" ht="15.95" customHeight="1" x14ac:dyDescent="0.2">
      <c r="B44" s="31" t="s">
        <v>55</v>
      </c>
      <c r="C44" s="16">
        <v>27.9</v>
      </c>
      <c r="D44" s="16">
        <v>28</v>
      </c>
      <c r="E44" s="16">
        <v>30</v>
      </c>
      <c r="F44" s="16">
        <v>30.1</v>
      </c>
      <c r="G44" s="16">
        <v>30.2</v>
      </c>
      <c r="H44" s="16">
        <v>30.5</v>
      </c>
      <c r="I44" s="16">
        <v>30.3</v>
      </c>
      <c r="J44" s="16">
        <v>30.4</v>
      </c>
      <c r="K44" s="16">
        <v>31</v>
      </c>
      <c r="L44" s="16">
        <v>41.7</v>
      </c>
      <c r="M44" s="16">
        <v>32.799999999999997</v>
      </c>
      <c r="N44" s="16">
        <v>49.2</v>
      </c>
      <c r="O44" s="17">
        <f t="shared" si="29"/>
        <v>392.09999999999997</v>
      </c>
      <c r="P44" s="16">
        <v>34</v>
      </c>
      <c r="Q44" s="16">
        <v>33.799999999999997</v>
      </c>
      <c r="R44" s="16">
        <v>31.2</v>
      </c>
      <c r="S44" s="16">
        <v>31.8</v>
      </c>
      <c r="T44" s="16">
        <v>32.5</v>
      </c>
      <c r="U44" s="16">
        <v>35.6</v>
      </c>
      <c r="V44" s="16">
        <v>35</v>
      </c>
      <c r="W44" s="16">
        <v>34</v>
      </c>
      <c r="X44" s="16">
        <v>33.9</v>
      </c>
      <c r="Y44" s="16">
        <v>34.1</v>
      </c>
      <c r="Z44" s="16">
        <v>33.6</v>
      </c>
      <c r="AA44" s="16">
        <v>33.4</v>
      </c>
      <c r="AB44" s="46">
        <f t="shared" si="32"/>
        <v>402.9</v>
      </c>
      <c r="AC44" s="40">
        <f t="shared" si="2"/>
        <v>10.800000000000011</v>
      </c>
      <c r="AD44" s="40">
        <f t="shared" si="3"/>
        <v>2.7543993879112505</v>
      </c>
    </row>
    <row r="45" spans="2:31" ht="15.95" customHeight="1" x14ac:dyDescent="0.2">
      <c r="B45" s="49" t="s">
        <v>34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29"/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46">
        <f t="shared" si="32"/>
        <v>0</v>
      </c>
      <c r="AC45" s="17">
        <f t="shared" si="2"/>
        <v>0</v>
      </c>
      <c r="AD45" s="17">
        <v>0</v>
      </c>
    </row>
    <row r="46" spans="2:31" ht="15.95" customHeight="1" x14ac:dyDescent="0.2">
      <c r="B46" s="30" t="s">
        <v>56</v>
      </c>
      <c r="C46" s="7">
        <v>199.3</v>
      </c>
      <c r="D46" s="7">
        <v>113.5</v>
      </c>
      <c r="E46" s="7">
        <v>120.8</v>
      </c>
      <c r="F46" s="7">
        <v>108</v>
      </c>
      <c r="G46" s="7">
        <v>142.80000000000001</v>
      </c>
      <c r="H46" s="7">
        <v>147.1</v>
      </c>
      <c r="I46" s="7">
        <v>184.6</v>
      </c>
      <c r="J46" s="7">
        <v>176.7</v>
      </c>
      <c r="K46" s="7">
        <v>164.3</v>
      </c>
      <c r="L46" s="7">
        <v>217.7</v>
      </c>
      <c r="M46" s="7">
        <v>209.5</v>
      </c>
      <c r="N46" s="7">
        <v>407.2</v>
      </c>
      <c r="O46" s="7">
        <f t="shared" si="29"/>
        <v>2191.5</v>
      </c>
      <c r="P46" s="7">
        <v>244.4</v>
      </c>
      <c r="Q46" s="7">
        <v>206.9</v>
      </c>
      <c r="R46" s="7">
        <v>313.10000000000002</v>
      </c>
      <c r="S46" s="7">
        <v>201.4</v>
      </c>
      <c r="T46" s="7">
        <v>221.7</v>
      </c>
      <c r="U46" s="7">
        <v>360.2</v>
      </c>
      <c r="V46" s="7">
        <v>225.8</v>
      </c>
      <c r="W46" s="7">
        <v>197.9</v>
      </c>
      <c r="X46" s="7">
        <v>173.1</v>
      </c>
      <c r="Y46" s="7">
        <v>209.1</v>
      </c>
      <c r="Z46" s="7">
        <v>216.6</v>
      </c>
      <c r="AA46" s="7">
        <v>243</v>
      </c>
      <c r="AB46" s="13">
        <f t="shared" si="32"/>
        <v>2813.2</v>
      </c>
      <c r="AC46" s="8">
        <f t="shared" si="2"/>
        <v>621.69999999999982</v>
      </c>
      <c r="AD46" s="8">
        <f t="shared" si="3"/>
        <v>28.36869723933378</v>
      </c>
    </row>
    <row r="47" spans="2:31" ht="15.95" customHeight="1" x14ac:dyDescent="0.2">
      <c r="B47" s="12" t="s">
        <v>57</v>
      </c>
      <c r="C47" s="50">
        <f t="shared" ref="C47:N47" si="33">+C48+C50</f>
        <v>4572.1000000000004</v>
      </c>
      <c r="D47" s="50">
        <f t="shared" si="33"/>
        <v>4384.6000000000004</v>
      </c>
      <c r="E47" s="50">
        <f t="shared" si="33"/>
        <v>4827.3999999999996</v>
      </c>
      <c r="F47" s="50">
        <f t="shared" si="33"/>
        <v>4559.5</v>
      </c>
      <c r="G47" s="50">
        <f t="shared" si="33"/>
        <v>5040.3</v>
      </c>
      <c r="H47" s="50">
        <f t="shared" si="33"/>
        <v>4822.6000000000004</v>
      </c>
      <c r="I47" s="50">
        <f t="shared" si="33"/>
        <v>5286</v>
      </c>
      <c r="J47" s="50">
        <f t="shared" si="33"/>
        <v>5273.1</v>
      </c>
      <c r="K47" s="50">
        <f t="shared" si="33"/>
        <v>5551.5</v>
      </c>
      <c r="L47" s="50">
        <f t="shared" si="33"/>
        <v>5735.1</v>
      </c>
      <c r="M47" s="50">
        <f t="shared" si="33"/>
        <v>5769.9000000000005</v>
      </c>
      <c r="N47" s="50">
        <f t="shared" si="33"/>
        <v>5043.5</v>
      </c>
      <c r="O47" s="50">
        <f>+O48+O50</f>
        <v>60865.600000000006</v>
      </c>
      <c r="P47" s="50">
        <f>+P48+P50</f>
        <v>5368.1</v>
      </c>
      <c r="Q47" s="50">
        <f t="shared" ref="Q47:AA47" si="34">+Q48+Q50</f>
        <v>4814.8999999999996</v>
      </c>
      <c r="R47" s="50">
        <f t="shared" si="34"/>
        <v>5214.2</v>
      </c>
      <c r="S47" s="50">
        <f t="shared" si="34"/>
        <v>5717.1</v>
      </c>
      <c r="T47" s="50">
        <f t="shared" si="34"/>
        <v>5725.1</v>
      </c>
      <c r="U47" s="50">
        <f t="shared" si="34"/>
        <v>5641.0999999999995</v>
      </c>
      <c r="V47" s="50">
        <f t="shared" si="34"/>
        <v>6389.6</v>
      </c>
      <c r="W47" s="50">
        <f t="shared" si="34"/>
        <v>6144.3</v>
      </c>
      <c r="X47" s="50">
        <f t="shared" si="34"/>
        <v>6487.2</v>
      </c>
      <c r="Y47" s="50">
        <f t="shared" si="34"/>
        <v>6496.7</v>
      </c>
      <c r="Z47" s="50">
        <f t="shared" si="34"/>
        <v>6284.7</v>
      </c>
      <c r="AA47" s="50">
        <f t="shared" si="34"/>
        <v>6642.0999999999995</v>
      </c>
      <c r="AB47" s="50">
        <f>+AB48+AB50</f>
        <v>70925.099999999991</v>
      </c>
      <c r="AC47" s="51">
        <f t="shared" si="2"/>
        <v>10059.499999999985</v>
      </c>
      <c r="AD47" s="51">
        <f t="shared" si="3"/>
        <v>16.527398070502851</v>
      </c>
    </row>
    <row r="48" spans="2:31" ht="15.95" customHeight="1" x14ac:dyDescent="0.2">
      <c r="B48" s="52" t="s">
        <v>58</v>
      </c>
      <c r="C48" s="53">
        <f t="shared" ref="C48:AA48" si="35">SUM(C49:C49)</f>
        <v>3654.2</v>
      </c>
      <c r="D48" s="53">
        <f t="shared" si="35"/>
        <v>3516.3</v>
      </c>
      <c r="E48" s="53">
        <f t="shared" si="35"/>
        <v>3973.2</v>
      </c>
      <c r="F48" s="53">
        <f t="shared" si="35"/>
        <v>3658.7</v>
      </c>
      <c r="G48" s="53">
        <f t="shared" si="35"/>
        <v>4217.5</v>
      </c>
      <c r="H48" s="53">
        <f t="shared" si="35"/>
        <v>4011.4</v>
      </c>
      <c r="I48" s="53">
        <f t="shared" si="35"/>
        <v>4393.7</v>
      </c>
      <c r="J48" s="53">
        <f t="shared" si="35"/>
        <v>4278.6000000000004</v>
      </c>
      <c r="K48" s="53">
        <f t="shared" si="35"/>
        <v>4688.3</v>
      </c>
      <c r="L48" s="53">
        <f t="shared" si="35"/>
        <v>5068.2</v>
      </c>
      <c r="M48" s="53">
        <f t="shared" si="35"/>
        <v>5054.3</v>
      </c>
      <c r="N48" s="53">
        <f t="shared" si="35"/>
        <v>4280.6000000000004</v>
      </c>
      <c r="O48" s="53">
        <f>SUM(O49:O49)</f>
        <v>50795.000000000007</v>
      </c>
      <c r="P48" s="53">
        <f t="shared" si="35"/>
        <v>4321.2</v>
      </c>
      <c r="Q48" s="53">
        <f t="shared" si="35"/>
        <v>3844.4</v>
      </c>
      <c r="R48" s="53">
        <f t="shared" si="35"/>
        <v>4222.8999999999996</v>
      </c>
      <c r="S48" s="53">
        <f t="shared" si="35"/>
        <v>4632.6000000000004</v>
      </c>
      <c r="T48" s="53">
        <f t="shared" si="35"/>
        <v>4872.3</v>
      </c>
      <c r="U48" s="53">
        <f t="shared" si="35"/>
        <v>4775.2</v>
      </c>
      <c r="V48" s="53">
        <f t="shared" si="35"/>
        <v>5439.6</v>
      </c>
      <c r="W48" s="53">
        <f t="shared" si="35"/>
        <v>5150.5</v>
      </c>
      <c r="X48" s="53">
        <f t="shared" si="35"/>
        <v>5637.5</v>
      </c>
      <c r="Y48" s="53">
        <f t="shared" si="35"/>
        <v>5823.7</v>
      </c>
      <c r="Z48" s="53">
        <f t="shared" si="35"/>
        <v>5548.8</v>
      </c>
      <c r="AA48" s="53">
        <f t="shared" si="35"/>
        <v>5841.7</v>
      </c>
      <c r="AB48" s="53">
        <f>SUM(AB49:AB49)</f>
        <v>60110.399999999994</v>
      </c>
      <c r="AC48" s="54">
        <f t="shared" si="2"/>
        <v>9315.3999999999869</v>
      </c>
      <c r="AD48" s="54">
        <f t="shared" si="3"/>
        <v>18.339206614824267</v>
      </c>
    </row>
    <row r="49" spans="2:34" ht="15.95" customHeight="1" x14ac:dyDescent="0.2">
      <c r="B49" s="31" t="s">
        <v>59</v>
      </c>
      <c r="C49" s="17">
        <v>3654.2</v>
      </c>
      <c r="D49" s="17">
        <v>3516.3</v>
      </c>
      <c r="E49" s="17">
        <v>3973.2</v>
      </c>
      <c r="F49" s="17">
        <v>3658.7</v>
      </c>
      <c r="G49" s="16">
        <v>4217.5</v>
      </c>
      <c r="H49" s="16">
        <v>4011.4</v>
      </c>
      <c r="I49" s="16">
        <v>4393.7</v>
      </c>
      <c r="J49" s="16">
        <v>4278.6000000000004</v>
      </c>
      <c r="K49" s="16">
        <v>4688.3</v>
      </c>
      <c r="L49" s="16">
        <v>5068.2</v>
      </c>
      <c r="M49" s="16">
        <v>5054.3</v>
      </c>
      <c r="N49" s="16">
        <v>4280.6000000000004</v>
      </c>
      <c r="O49" s="17">
        <f>SUM(C49:N49)</f>
        <v>50795.000000000007</v>
      </c>
      <c r="P49" s="17">
        <v>4321.2</v>
      </c>
      <c r="Q49" s="17">
        <v>3844.4</v>
      </c>
      <c r="R49" s="17">
        <v>4222.8999999999996</v>
      </c>
      <c r="S49" s="17">
        <v>4632.6000000000004</v>
      </c>
      <c r="T49" s="17">
        <v>4872.3</v>
      </c>
      <c r="U49" s="17">
        <v>4775.2</v>
      </c>
      <c r="V49" s="16">
        <v>5439.6</v>
      </c>
      <c r="W49" s="16">
        <v>5150.5</v>
      </c>
      <c r="X49" s="16">
        <v>5637.5</v>
      </c>
      <c r="Y49" s="16">
        <v>5823.7</v>
      </c>
      <c r="Z49" s="16">
        <v>5548.8</v>
      </c>
      <c r="AA49" s="16">
        <v>5841.7</v>
      </c>
      <c r="AB49" s="46">
        <f>SUM(P49:AA49)</f>
        <v>60110.399999999994</v>
      </c>
      <c r="AC49" s="40">
        <f t="shared" si="2"/>
        <v>9315.3999999999869</v>
      </c>
      <c r="AD49" s="40">
        <f t="shared" si="3"/>
        <v>18.339206614824267</v>
      </c>
      <c r="AE49" s="29"/>
      <c r="AF49" s="29"/>
      <c r="AG49" s="29"/>
      <c r="AH49" s="29"/>
    </row>
    <row r="50" spans="2:34" ht="15.95" customHeight="1" x14ac:dyDescent="0.2">
      <c r="B50" s="52" t="s">
        <v>60</v>
      </c>
      <c r="C50" s="53">
        <f t="shared" ref="C50:N50" si="36">SUM(C51:C53)</f>
        <v>917.90000000000009</v>
      </c>
      <c r="D50" s="53">
        <f t="shared" si="36"/>
        <v>868.3</v>
      </c>
      <c r="E50" s="53">
        <f t="shared" si="36"/>
        <v>854.19999999999993</v>
      </c>
      <c r="F50" s="53">
        <f t="shared" si="36"/>
        <v>900.80000000000007</v>
      </c>
      <c r="G50" s="53">
        <f t="shared" si="36"/>
        <v>822.8</v>
      </c>
      <c r="H50" s="53">
        <f t="shared" si="36"/>
        <v>811.2</v>
      </c>
      <c r="I50" s="53">
        <f t="shared" si="36"/>
        <v>892.30000000000007</v>
      </c>
      <c r="J50" s="53">
        <f t="shared" si="36"/>
        <v>994.5</v>
      </c>
      <c r="K50" s="53">
        <f t="shared" si="36"/>
        <v>863.2</v>
      </c>
      <c r="L50" s="53">
        <f t="shared" si="36"/>
        <v>666.90000000000009</v>
      </c>
      <c r="M50" s="53">
        <f t="shared" si="36"/>
        <v>715.6</v>
      </c>
      <c r="N50" s="53">
        <f t="shared" si="36"/>
        <v>762.9</v>
      </c>
      <c r="O50" s="53">
        <f>SUM(O51:O53)</f>
        <v>10070.6</v>
      </c>
      <c r="P50" s="53">
        <f t="shared" ref="P50:AA50" si="37">SUM(P51:P53)</f>
        <v>1046.9000000000001</v>
      </c>
      <c r="Q50" s="53">
        <f t="shared" si="37"/>
        <v>970.5</v>
      </c>
      <c r="R50" s="53">
        <f t="shared" si="37"/>
        <v>991.3</v>
      </c>
      <c r="S50" s="53">
        <f t="shared" si="37"/>
        <v>1084.5</v>
      </c>
      <c r="T50" s="53">
        <f t="shared" si="37"/>
        <v>852.80000000000007</v>
      </c>
      <c r="U50" s="53">
        <f t="shared" si="37"/>
        <v>865.9</v>
      </c>
      <c r="V50" s="53">
        <f t="shared" si="37"/>
        <v>950</v>
      </c>
      <c r="W50" s="53">
        <f t="shared" si="37"/>
        <v>993.80000000000007</v>
      </c>
      <c r="X50" s="53">
        <f t="shared" si="37"/>
        <v>849.69999999999993</v>
      </c>
      <c r="Y50" s="53">
        <f t="shared" si="37"/>
        <v>673</v>
      </c>
      <c r="Z50" s="53">
        <f t="shared" si="37"/>
        <v>735.9</v>
      </c>
      <c r="AA50" s="53">
        <f t="shared" si="37"/>
        <v>800.4</v>
      </c>
      <c r="AB50" s="53">
        <f>SUM(AB51:AB53)</f>
        <v>10814.699999999999</v>
      </c>
      <c r="AC50" s="54">
        <f t="shared" si="2"/>
        <v>744.09999999999854</v>
      </c>
      <c r="AD50" s="54">
        <f t="shared" si="3"/>
        <v>7.3888348261275247</v>
      </c>
      <c r="AE50" s="29"/>
      <c r="AF50" s="29"/>
      <c r="AG50" s="29"/>
      <c r="AH50" s="29"/>
    </row>
    <row r="51" spans="2:34" ht="15.95" customHeight="1" x14ac:dyDescent="0.2">
      <c r="B51" s="31" t="s">
        <v>61</v>
      </c>
      <c r="C51" s="17">
        <v>870</v>
      </c>
      <c r="D51" s="17">
        <v>830.8</v>
      </c>
      <c r="E51" s="17">
        <v>812.8</v>
      </c>
      <c r="F51" s="17">
        <v>864.6</v>
      </c>
      <c r="G51" s="17">
        <v>779.4</v>
      </c>
      <c r="H51" s="17">
        <v>775.6</v>
      </c>
      <c r="I51" s="17">
        <v>854.7</v>
      </c>
      <c r="J51" s="17">
        <v>958.2</v>
      </c>
      <c r="K51" s="17">
        <v>837.3</v>
      </c>
      <c r="L51" s="17">
        <v>651.20000000000005</v>
      </c>
      <c r="M51" s="17">
        <v>700.7</v>
      </c>
      <c r="N51" s="17">
        <v>749.2</v>
      </c>
      <c r="O51" s="17">
        <f t="shared" ref="O51:O56" si="38">SUM(C51:N51)</f>
        <v>9684.5000000000018</v>
      </c>
      <c r="P51" s="17">
        <v>1030.7</v>
      </c>
      <c r="Q51" s="17">
        <v>955.3</v>
      </c>
      <c r="R51" s="17">
        <v>976.9</v>
      </c>
      <c r="S51" s="17">
        <v>1064.7</v>
      </c>
      <c r="T51" s="17">
        <v>835.7</v>
      </c>
      <c r="U51" s="17">
        <v>848.5</v>
      </c>
      <c r="V51" s="17">
        <v>931.6</v>
      </c>
      <c r="W51" s="17">
        <v>979.2</v>
      </c>
      <c r="X51" s="17">
        <v>833.4</v>
      </c>
      <c r="Y51" s="17">
        <v>655.7</v>
      </c>
      <c r="Z51" s="17">
        <v>721.3</v>
      </c>
      <c r="AA51" s="17">
        <v>787.5</v>
      </c>
      <c r="AB51" s="18">
        <f t="shared" ref="AB51:AB56" si="39">SUM(P51:AA51)</f>
        <v>10620.5</v>
      </c>
      <c r="AC51" s="40">
        <f t="shared" si="2"/>
        <v>935.99999999999818</v>
      </c>
      <c r="AD51" s="40">
        <f t="shared" si="3"/>
        <v>9.6649284939852134</v>
      </c>
    </row>
    <row r="52" spans="2:34" ht="15.95" customHeight="1" x14ac:dyDescent="0.2">
      <c r="B52" s="31" t="s">
        <v>62</v>
      </c>
      <c r="C52" s="17">
        <v>16.7</v>
      </c>
      <c r="D52" s="17">
        <v>14.8</v>
      </c>
      <c r="E52" s="17">
        <v>17.3</v>
      </c>
      <c r="F52" s="17">
        <v>13.2</v>
      </c>
      <c r="G52" s="17">
        <v>15.8</v>
      </c>
      <c r="H52" s="17">
        <v>15.9</v>
      </c>
      <c r="I52" s="17">
        <v>16.5</v>
      </c>
      <c r="J52" s="17">
        <v>14.5</v>
      </c>
      <c r="K52" s="17">
        <v>14.7</v>
      </c>
      <c r="L52" s="17">
        <v>14.2</v>
      </c>
      <c r="M52" s="17">
        <v>13.3</v>
      </c>
      <c r="N52" s="17">
        <v>11.4</v>
      </c>
      <c r="O52" s="17">
        <f t="shared" si="38"/>
        <v>178.3</v>
      </c>
      <c r="P52" s="16">
        <v>14.8</v>
      </c>
      <c r="Q52" s="17">
        <v>13.6</v>
      </c>
      <c r="R52" s="17">
        <v>13.4</v>
      </c>
      <c r="S52" s="17">
        <v>16.600000000000001</v>
      </c>
      <c r="T52" s="17">
        <v>14.7</v>
      </c>
      <c r="U52" s="17">
        <v>15.6</v>
      </c>
      <c r="V52" s="17">
        <v>17.100000000000001</v>
      </c>
      <c r="W52" s="17">
        <v>13</v>
      </c>
      <c r="X52" s="17">
        <v>15</v>
      </c>
      <c r="Y52" s="17">
        <v>15.4</v>
      </c>
      <c r="Z52" s="17">
        <v>13.1</v>
      </c>
      <c r="AA52" s="17">
        <v>11.6</v>
      </c>
      <c r="AB52" s="18">
        <f t="shared" si="39"/>
        <v>173.89999999999998</v>
      </c>
      <c r="AC52" s="40">
        <f t="shared" si="2"/>
        <v>-4.4000000000000341</v>
      </c>
      <c r="AD52" s="40">
        <f t="shared" si="3"/>
        <v>-2.4677509814918865</v>
      </c>
    </row>
    <row r="53" spans="2:34" ht="15.95" customHeight="1" x14ac:dyDescent="0.2">
      <c r="B53" s="31" t="s">
        <v>34</v>
      </c>
      <c r="C53" s="17">
        <v>31.2</v>
      </c>
      <c r="D53" s="17">
        <v>22.7</v>
      </c>
      <c r="E53" s="17">
        <v>24.1</v>
      </c>
      <c r="F53" s="17">
        <v>23</v>
      </c>
      <c r="G53" s="17">
        <v>27.6</v>
      </c>
      <c r="H53" s="17">
        <v>19.7</v>
      </c>
      <c r="I53" s="17">
        <v>21.1</v>
      </c>
      <c r="J53" s="17">
        <v>21.8</v>
      </c>
      <c r="K53" s="17">
        <v>11.2</v>
      </c>
      <c r="L53" s="17">
        <v>1.5</v>
      </c>
      <c r="M53" s="17">
        <v>1.6</v>
      </c>
      <c r="N53" s="17">
        <v>2.2999999999999998</v>
      </c>
      <c r="O53" s="17">
        <f t="shared" si="38"/>
        <v>207.79999999999998</v>
      </c>
      <c r="P53" s="17">
        <v>1.4</v>
      </c>
      <c r="Q53" s="17">
        <v>1.6</v>
      </c>
      <c r="R53" s="17">
        <v>1</v>
      </c>
      <c r="S53" s="17">
        <v>3.2</v>
      </c>
      <c r="T53" s="17">
        <v>2.4</v>
      </c>
      <c r="U53" s="17">
        <v>1.8</v>
      </c>
      <c r="V53" s="17">
        <v>1.3</v>
      </c>
      <c r="W53" s="17">
        <v>1.6</v>
      </c>
      <c r="X53" s="17">
        <v>1.3</v>
      </c>
      <c r="Y53" s="17">
        <v>1.9</v>
      </c>
      <c r="Z53" s="17">
        <v>1.5</v>
      </c>
      <c r="AA53" s="17">
        <v>1.3</v>
      </c>
      <c r="AB53" s="18">
        <f t="shared" si="39"/>
        <v>20.3</v>
      </c>
      <c r="AC53" s="40">
        <f t="shared" si="2"/>
        <v>-187.49999999999997</v>
      </c>
      <c r="AD53" s="40">
        <f t="shared" si="3"/>
        <v>-90.230991337824832</v>
      </c>
    </row>
    <row r="54" spans="2:34" ht="15.95" customHeight="1" x14ac:dyDescent="0.2">
      <c r="B54" s="12" t="s">
        <v>63</v>
      </c>
      <c r="C54" s="7">
        <v>90.4</v>
      </c>
      <c r="D54" s="7">
        <v>106.1</v>
      </c>
      <c r="E54" s="7">
        <v>130</v>
      </c>
      <c r="F54" s="7">
        <v>100.9</v>
      </c>
      <c r="G54" s="7">
        <v>133</v>
      </c>
      <c r="H54" s="7">
        <v>112.8</v>
      </c>
      <c r="I54" s="7">
        <v>120.7</v>
      </c>
      <c r="J54" s="7">
        <v>114.6</v>
      </c>
      <c r="K54" s="7">
        <v>124.4</v>
      </c>
      <c r="L54" s="7">
        <v>129.1</v>
      </c>
      <c r="M54" s="7">
        <v>121.6</v>
      </c>
      <c r="N54" s="7">
        <v>117.7</v>
      </c>
      <c r="O54" s="7">
        <f t="shared" si="38"/>
        <v>1401.3</v>
      </c>
      <c r="P54" s="7">
        <v>126.9</v>
      </c>
      <c r="Q54" s="7">
        <v>146.69999999999999</v>
      </c>
      <c r="R54" s="7">
        <v>132.6</v>
      </c>
      <c r="S54" s="7">
        <v>136.80000000000001</v>
      </c>
      <c r="T54" s="7">
        <v>134.4</v>
      </c>
      <c r="U54" s="7">
        <v>129.1</v>
      </c>
      <c r="V54" s="7">
        <v>149.1</v>
      </c>
      <c r="W54" s="7">
        <v>124</v>
      </c>
      <c r="X54" s="7">
        <v>112.5</v>
      </c>
      <c r="Y54" s="7">
        <v>148.80000000000001</v>
      </c>
      <c r="Z54" s="7">
        <v>128.30000000000001</v>
      </c>
      <c r="AA54" s="7">
        <v>147.19999999999999</v>
      </c>
      <c r="AB54" s="13">
        <f t="shared" si="39"/>
        <v>1616.3999999999999</v>
      </c>
      <c r="AC54" s="8">
        <f t="shared" si="2"/>
        <v>215.09999999999991</v>
      </c>
      <c r="AD54" s="8">
        <f t="shared" si="3"/>
        <v>15.350032113037887</v>
      </c>
    </row>
    <row r="55" spans="2:34" ht="15.95" customHeight="1" x14ac:dyDescent="0.2">
      <c r="B55" s="12" t="s">
        <v>64</v>
      </c>
      <c r="C55" s="7">
        <v>0.1</v>
      </c>
      <c r="D55" s="7">
        <v>0.1</v>
      </c>
      <c r="E55" s="7">
        <v>0.5</v>
      </c>
      <c r="F55" s="7">
        <v>0.1</v>
      </c>
      <c r="G55" s="7">
        <v>0.6</v>
      </c>
      <c r="H55" s="7">
        <v>0.2</v>
      </c>
      <c r="I55" s="7">
        <v>0.3</v>
      </c>
      <c r="J55" s="7">
        <v>0.2</v>
      </c>
      <c r="K55" s="7">
        <v>0.2</v>
      </c>
      <c r="L55" s="7">
        <v>0.4</v>
      </c>
      <c r="M55" s="7">
        <v>0.1</v>
      </c>
      <c r="N55" s="7">
        <v>0.1</v>
      </c>
      <c r="O55" s="7">
        <f t="shared" si="38"/>
        <v>2.9000000000000004</v>
      </c>
      <c r="P55" s="7">
        <v>0.2</v>
      </c>
      <c r="Q55" s="7">
        <v>0.3</v>
      </c>
      <c r="R55" s="7">
        <v>0.4</v>
      </c>
      <c r="S55" s="7">
        <v>0.2</v>
      </c>
      <c r="T55" s="7">
        <v>0.5</v>
      </c>
      <c r="U55" s="7">
        <v>0.2</v>
      </c>
      <c r="V55" s="7">
        <v>0.2</v>
      </c>
      <c r="W55" s="7">
        <v>0.1</v>
      </c>
      <c r="X55" s="7">
        <v>0.1</v>
      </c>
      <c r="Y55" s="7">
        <v>0.3</v>
      </c>
      <c r="Z55" s="7">
        <v>0.1</v>
      </c>
      <c r="AA55" s="7">
        <v>0.1</v>
      </c>
      <c r="AB55" s="13">
        <f t="shared" si="39"/>
        <v>2.7</v>
      </c>
      <c r="AC55" s="8">
        <f t="shared" si="2"/>
        <v>-0.20000000000000018</v>
      </c>
      <c r="AD55" s="8">
        <f t="shared" si="3"/>
        <v>-6.8965517241379368</v>
      </c>
      <c r="AF55" s="14"/>
    </row>
    <row r="56" spans="2:34" ht="15.95" customHeight="1" x14ac:dyDescent="0.2">
      <c r="B56" s="12" t="s">
        <v>65</v>
      </c>
      <c r="C56" s="55">
        <v>445.5</v>
      </c>
      <c r="D56" s="55">
        <v>274.2</v>
      </c>
      <c r="E56" s="55">
        <v>398.1</v>
      </c>
      <c r="F56" s="55">
        <v>286.7</v>
      </c>
      <c r="G56" s="7">
        <v>432.8</v>
      </c>
      <c r="H56" s="7">
        <v>312.10000000000002</v>
      </c>
      <c r="I56" s="7">
        <v>495.6</v>
      </c>
      <c r="J56" s="7">
        <v>275.5</v>
      </c>
      <c r="K56" s="7">
        <v>297.10000000000002</v>
      </c>
      <c r="L56" s="7">
        <v>294.60000000000002</v>
      </c>
      <c r="M56" s="7">
        <v>352.8</v>
      </c>
      <c r="N56" s="7">
        <v>355.9</v>
      </c>
      <c r="O56" s="7">
        <f t="shared" si="38"/>
        <v>4220.8999999999996</v>
      </c>
      <c r="P56" s="55">
        <v>323.2</v>
      </c>
      <c r="Q56" s="55">
        <v>308</v>
      </c>
      <c r="R56" s="55">
        <v>1067.5</v>
      </c>
      <c r="S56" s="55">
        <v>1180.4000000000001</v>
      </c>
      <c r="T56" s="55">
        <v>764.9</v>
      </c>
      <c r="U56" s="55">
        <v>303</v>
      </c>
      <c r="V56" s="55">
        <v>616.79999999999995</v>
      </c>
      <c r="W56" s="7">
        <v>883.9</v>
      </c>
      <c r="X56" s="7">
        <v>309.8</v>
      </c>
      <c r="Y56" s="7">
        <v>568.6</v>
      </c>
      <c r="Z56" s="7">
        <v>551.20000000000005</v>
      </c>
      <c r="AA56" s="7">
        <v>495.1</v>
      </c>
      <c r="AB56" s="13">
        <f t="shared" si="39"/>
        <v>7372.4000000000005</v>
      </c>
      <c r="AC56" s="8">
        <f t="shared" si="2"/>
        <v>3151.5000000000009</v>
      </c>
      <c r="AD56" s="8">
        <f t="shared" si="3"/>
        <v>74.664171148333324</v>
      </c>
    </row>
    <row r="57" spans="2:34" ht="19.5" customHeight="1" x14ac:dyDescent="0.2">
      <c r="B57" s="12" t="s">
        <v>66</v>
      </c>
      <c r="C57" s="7">
        <f t="shared" ref="C57:AA57" si="40">+C58</f>
        <v>0</v>
      </c>
      <c r="D57" s="7">
        <f t="shared" si="40"/>
        <v>0</v>
      </c>
      <c r="E57" s="7">
        <f t="shared" si="40"/>
        <v>0</v>
      </c>
      <c r="F57" s="7">
        <f t="shared" si="40"/>
        <v>0</v>
      </c>
      <c r="G57" s="7">
        <f t="shared" si="40"/>
        <v>1</v>
      </c>
      <c r="H57" s="7">
        <f t="shared" si="40"/>
        <v>5735.6</v>
      </c>
      <c r="I57" s="7">
        <f t="shared" si="40"/>
        <v>840.2</v>
      </c>
      <c r="J57" s="7">
        <f t="shared" si="40"/>
        <v>0</v>
      </c>
      <c r="K57" s="7">
        <f t="shared" si="40"/>
        <v>5498</v>
      </c>
      <c r="L57" s="7">
        <f t="shared" si="40"/>
        <v>200.1</v>
      </c>
      <c r="M57" s="7">
        <f t="shared" si="40"/>
        <v>2360</v>
      </c>
      <c r="N57" s="7">
        <f t="shared" si="40"/>
        <v>5097.5999999999995</v>
      </c>
      <c r="O57" s="7">
        <f>+O58</f>
        <v>19732.5</v>
      </c>
      <c r="P57" s="7">
        <f t="shared" si="40"/>
        <v>17348</v>
      </c>
      <c r="Q57" s="7">
        <f t="shared" si="40"/>
        <v>0.2</v>
      </c>
      <c r="R57" s="7">
        <f t="shared" si="40"/>
        <v>14.4</v>
      </c>
      <c r="S57" s="7">
        <f t="shared" si="40"/>
        <v>0</v>
      </c>
      <c r="T57" s="7">
        <f t="shared" si="40"/>
        <v>0</v>
      </c>
      <c r="U57" s="7">
        <f t="shared" si="40"/>
        <v>1086.2</v>
      </c>
      <c r="V57" s="7">
        <f t="shared" si="40"/>
        <v>27939.9</v>
      </c>
      <c r="W57" s="7">
        <f t="shared" si="40"/>
        <v>500</v>
      </c>
      <c r="X57" s="7">
        <f t="shared" si="40"/>
        <v>3750</v>
      </c>
      <c r="Y57" s="7">
        <f t="shared" si="40"/>
        <v>2250</v>
      </c>
      <c r="Z57" s="7">
        <f t="shared" si="40"/>
        <v>250</v>
      </c>
      <c r="AA57" s="7">
        <f t="shared" si="40"/>
        <v>1040</v>
      </c>
      <c r="AB57" s="13">
        <f>+AB58</f>
        <v>54178.7</v>
      </c>
      <c r="AC57" s="8">
        <f t="shared" si="2"/>
        <v>34446.199999999997</v>
      </c>
      <c r="AD57" s="8">
        <v>0</v>
      </c>
    </row>
    <row r="58" spans="2:34" s="57" customFormat="1" x14ac:dyDescent="0.2">
      <c r="B58" s="56" t="s">
        <v>67</v>
      </c>
      <c r="C58" s="7">
        <f>SUM(C59:C66)</f>
        <v>0</v>
      </c>
      <c r="D58" s="7">
        <f t="shared" ref="D58:N58" si="41">SUM(D59:D66)</f>
        <v>0</v>
      </c>
      <c r="E58" s="7">
        <f t="shared" si="41"/>
        <v>0</v>
      </c>
      <c r="F58" s="7">
        <f t="shared" si="41"/>
        <v>0</v>
      </c>
      <c r="G58" s="7">
        <f t="shared" si="41"/>
        <v>1</v>
      </c>
      <c r="H58" s="7">
        <f t="shared" si="41"/>
        <v>5735.6</v>
      </c>
      <c r="I58" s="7">
        <f t="shared" si="41"/>
        <v>840.2</v>
      </c>
      <c r="J58" s="7">
        <f t="shared" si="41"/>
        <v>0</v>
      </c>
      <c r="K58" s="7">
        <f t="shared" si="41"/>
        <v>5498</v>
      </c>
      <c r="L58" s="7">
        <f t="shared" si="41"/>
        <v>200.1</v>
      </c>
      <c r="M58" s="7">
        <f t="shared" si="41"/>
        <v>2360</v>
      </c>
      <c r="N58" s="7">
        <f t="shared" si="41"/>
        <v>5097.5999999999995</v>
      </c>
      <c r="O58" s="7">
        <f>SUM(O59:O66)</f>
        <v>19732.5</v>
      </c>
      <c r="P58" s="7">
        <f>SUM(P59:P66)</f>
        <v>17348</v>
      </c>
      <c r="Q58" s="7">
        <f t="shared" ref="Q58:AA58" si="42">SUM(Q59:Q66)</f>
        <v>0.2</v>
      </c>
      <c r="R58" s="7">
        <f t="shared" si="42"/>
        <v>14.4</v>
      </c>
      <c r="S58" s="7">
        <f t="shared" si="42"/>
        <v>0</v>
      </c>
      <c r="T58" s="7">
        <f t="shared" si="42"/>
        <v>0</v>
      </c>
      <c r="U58" s="7">
        <f t="shared" si="42"/>
        <v>1086.2</v>
      </c>
      <c r="V58" s="7">
        <f t="shared" si="42"/>
        <v>27939.9</v>
      </c>
      <c r="W58" s="7">
        <f t="shared" si="42"/>
        <v>500</v>
      </c>
      <c r="X58" s="7">
        <f t="shared" si="42"/>
        <v>3750</v>
      </c>
      <c r="Y58" s="7">
        <f t="shared" si="42"/>
        <v>2250</v>
      </c>
      <c r="Z58" s="7">
        <f t="shared" si="42"/>
        <v>250</v>
      </c>
      <c r="AA58" s="7">
        <f t="shared" si="42"/>
        <v>1040</v>
      </c>
      <c r="AB58" s="7">
        <f>SUM(AB59:AB66)</f>
        <v>54178.7</v>
      </c>
      <c r="AC58" s="8">
        <f t="shared" si="2"/>
        <v>34446.199999999997</v>
      </c>
      <c r="AD58" s="8">
        <v>0</v>
      </c>
    </row>
    <row r="59" spans="2:34" s="61" customFormat="1" hidden="1" x14ac:dyDescent="0.2">
      <c r="B59" s="58" t="s">
        <v>68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7">
        <f>SUM(C59:H59)</f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/>
      <c r="V59" s="16"/>
      <c r="W59" s="16"/>
      <c r="X59" s="16"/>
      <c r="Y59" s="16"/>
      <c r="Z59" s="16"/>
      <c r="AA59" s="16"/>
      <c r="AB59" s="18">
        <f t="shared" ref="AB59" si="43">SUM(P59:T59)</f>
        <v>0</v>
      </c>
      <c r="AC59" s="59">
        <f t="shared" si="2"/>
        <v>0</v>
      </c>
      <c r="AD59" s="60">
        <v>0</v>
      </c>
    </row>
    <row r="60" spans="2:34" s="61" customFormat="1" ht="13.5" customHeight="1" x14ac:dyDescent="0.2">
      <c r="B60" s="62" t="s">
        <v>69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7">
        <f>SUM(C60:N60)</f>
        <v>0</v>
      </c>
      <c r="P60" s="16">
        <v>0</v>
      </c>
      <c r="Q60" s="16">
        <v>0</v>
      </c>
      <c r="R60" s="16">
        <v>14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8">
        <f>SUM(P60:AA60)</f>
        <v>14</v>
      </c>
      <c r="AC60" s="19">
        <f t="shared" si="2"/>
        <v>14</v>
      </c>
      <c r="AD60" s="40">
        <v>0</v>
      </c>
    </row>
    <row r="61" spans="2:34" s="61" customFormat="1" ht="13.5" customHeight="1" x14ac:dyDescent="0.2">
      <c r="B61" s="62" t="s">
        <v>68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1397.4</v>
      </c>
      <c r="O61" s="17">
        <f t="shared" ref="O61:O63" si="44">SUM(C61:N61)</f>
        <v>1397.4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8">
        <f t="shared" ref="AB61:AB65" si="45">SUM(P61:AA61)</f>
        <v>0</v>
      </c>
      <c r="AC61" s="19">
        <f t="shared" si="2"/>
        <v>-1397.4</v>
      </c>
      <c r="AD61" s="40">
        <f t="shared" ref="AD61:AD92" si="46">+AC61/O61*100</f>
        <v>-100</v>
      </c>
    </row>
    <row r="62" spans="2:34" s="61" customFormat="1" ht="13.5" customHeight="1" x14ac:dyDescent="0.2">
      <c r="B62" s="62" t="s">
        <v>70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840</v>
      </c>
      <c r="J62" s="16">
        <v>0</v>
      </c>
      <c r="K62" s="16">
        <v>697.9</v>
      </c>
      <c r="L62" s="16">
        <v>0</v>
      </c>
      <c r="M62" s="16">
        <v>360</v>
      </c>
      <c r="N62" s="16">
        <v>700</v>
      </c>
      <c r="O62" s="17">
        <f t="shared" si="44"/>
        <v>2597.9</v>
      </c>
      <c r="P62" s="16">
        <v>17348</v>
      </c>
      <c r="Q62" s="16">
        <v>0</v>
      </c>
      <c r="R62" s="16">
        <v>0.3</v>
      </c>
      <c r="S62" s="16">
        <v>0</v>
      </c>
      <c r="T62" s="16">
        <v>0</v>
      </c>
      <c r="U62" s="16">
        <v>0</v>
      </c>
      <c r="V62" s="16">
        <v>27939.9</v>
      </c>
      <c r="W62" s="16">
        <v>500</v>
      </c>
      <c r="X62" s="16">
        <v>250</v>
      </c>
      <c r="Y62" s="16">
        <v>250</v>
      </c>
      <c r="Z62" s="16">
        <v>250</v>
      </c>
      <c r="AA62" s="16">
        <v>1040</v>
      </c>
      <c r="AB62" s="18">
        <f t="shared" si="45"/>
        <v>47578.2</v>
      </c>
      <c r="AC62" s="19">
        <f t="shared" si="2"/>
        <v>44980.299999999996</v>
      </c>
      <c r="AD62" s="40">
        <f t="shared" si="46"/>
        <v>1731.4099849878749</v>
      </c>
    </row>
    <row r="63" spans="2:34" s="61" customFormat="1" ht="13.5" customHeight="1" x14ac:dyDescent="0.2">
      <c r="B63" s="58" t="s">
        <v>71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735.5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7">
        <f t="shared" si="44"/>
        <v>735.5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1086.2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8">
        <f t="shared" si="45"/>
        <v>1086.2</v>
      </c>
      <c r="AC63" s="19">
        <f t="shared" si="2"/>
        <v>350.70000000000005</v>
      </c>
      <c r="AD63" s="40">
        <f t="shared" si="46"/>
        <v>47.681849082256974</v>
      </c>
    </row>
    <row r="64" spans="2:34" s="61" customFormat="1" ht="13.5" customHeight="1" x14ac:dyDescent="0.2">
      <c r="B64" s="62" t="s">
        <v>72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5000</v>
      </c>
      <c r="I64" s="16">
        <v>0</v>
      </c>
      <c r="J64" s="16">
        <v>0</v>
      </c>
      <c r="K64" s="16">
        <v>4800</v>
      </c>
      <c r="L64" s="16">
        <v>200</v>
      </c>
      <c r="M64" s="16">
        <v>0</v>
      </c>
      <c r="N64" s="16">
        <v>0</v>
      </c>
      <c r="O64" s="17">
        <f>SUM(C64:N64)</f>
        <v>10000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3500</v>
      </c>
      <c r="Y64" s="16">
        <v>0</v>
      </c>
      <c r="Z64" s="16">
        <v>0</v>
      </c>
      <c r="AA64" s="16">
        <v>0</v>
      </c>
      <c r="AB64" s="18">
        <f t="shared" si="45"/>
        <v>3500</v>
      </c>
      <c r="AC64" s="19">
        <f t="shared" si="2"/>
        <v>-6500</v>
      </c>
      <c r="AD64" s="40">
        <f t="shared" si="46"/>
        <v>-65</v>
      </c>
    </row>
    <row r="65" spans="2:30" s="61" customFormat="1" ht="13.5" customHeight="1" x14ac:dyDescent="0.2">
      <c r="B65" s="58" t="s">
        <v>73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2000</v>
      </c>
      <c r="N65" s="16">
        <v>3000</v>
      </c>
      <c r="O65" s="17">
        <f>SUM(C65:N65)</f>
        <v>5000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2000</v>
      </c>
      <c r="Z65" s="16">
        <v>0</v>
      </c>
      <c r="AA65" s="16">
        <v>0</v>
      </c>
      <c r="AB65" s="18">
        <f t="shared" si="45"/>
        <v>2000</v>
      </c>
      <c r="AC65" s="19">
        <f t="shared" si="2"/>
        <v>-3000</v>
      </c>
      <c r="AD65" s="40">
        <f t="shared" si="46"/>
        <v>-60</v>
      </c>
    </row>
    <row r="66" spans="2:30" s="61" customFormat="1" ht="13.5" customHeight="1" x14ac:dyDescent="0.2">
      <c r="B66" s="62" t="s">
        <v>34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0.1</v>
      </c>
      <c r="I66" s="16">
        <v>0.2</v>
      </c>
      <c r="J66" s="16">
        <v>0</v>
      </c>
      <c r="K66" s="16">
        <v>0.1</v>
      </c>
      <c r="L66" s="16">
        <v>0.1</v>
      </c>
      <c r="M66" s="16">
        <v>0</v>
      </c>
      <c r="N66" s="16">
        <v>0.2</v>
      </c>
      <c r="O66" s="17">
        <f>SUM(C66:N66)</f>
        <v>1.7000000000000002</v>
      </c>
      <c r="P66" s="16">
        <v>0</v>
      </c>
      <c r="Q66" s="16">
        <v>0.2</v>
      </c>
      <c r="R66" s="16">
        <v>0.1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8">
        <f>SUM(P66:AA66)</f>
        <v>0.30000000000000004</v>
      </c>
      <c r="AC66" s="19">
        <f t="shared" si="2"/>
        <v>-1.4000000000000001</v>
      </c>
      <c r="AD66" s="40">
        <f t="shared" si="46"/>
        <v>-82.35294117647058</v>
      </c>
    </row>
    <row r="67" spans="2:30" ht="15.95" customHeight="1" x14ac:dyDescent="0.2">
      <c r="B67" s="63" t="s">
        <v>74</v>
      </c>
      <c r="C67" s="7">
        <f>+C68+C79+C83+C87</f>
        <v>2528.7000000000003</v>
      </c>
      <c r="D67" s="7">
        <f t="shared" ref="D67:T67" si="47">+D68+D79+D83+D87</f>
        <v>3952.9</v>
      </c>
      <c r="E67" s="7">
        <f t="shared" si="47"/>
        <v>3645.1</v>
      </c>
      <c r="F67" s="7">
        <f t="shared" si="47"/>
        <v>3072</v>
      </c>
      <c r="G67" s="7">
        <f t="shared" si="47"/>
        <v>3082.3</v>
      </c>
      <c r="H67" s="7">
        <f t="shared" si="47"/>
        <v>3874.4</v>
      </c>
      <c r="I67" s="7">
        <f t="shared" si="47"/>
        <v>3578.7</v>
      </c>
      <c r="J67" s="7">
        <f t="shared" si="47"/>
        <v>3133.2000000000003</v>
      </c>
      <c r="K67" s="7">
        <f t="shared" si="47"/>
        <v>2706.0000000000005</v>
      </c>
      <c r="L67" s="7">
        <f t="shared" si="47"/>
        <v>2772.2000000000003</v>
      </c>
      <c r="M67" s="7">
        <f t="shared" si="47"/>
        <v>2972.6</v>
      </c>
      <c r="N67" s="7">
        <f t="shared" si="47"/>
        <v>2216.8999999999996</v>
      </c>
      <c r="O67" s="7">
        <f>+O68+O79+O83+O87</f>
        <v>37535.100000000006</v>
      </c>
      <c r="P67" s="7">
        <f t="shared" si="47"/>
        <v>3994.2000000000003</v>
      </c>
      <c r="Q67" s="7">
        <f t="shared" si="47"/>
        <v>3856.7000000000003</v>
      </c>
      <c r="R67" s="7">
        <f t="shared" si="47"/>
        <v>2815.8</v>
      </c>
      <c r="S67" s="7">
        <f t="shared" si="47"/>
        <v>3531.6</v>
      </c>
      <c r="T67" s="7">
        <f t="shared" si="47"/>
        <v>3336.6</v>
      </c>
      <c r="U67" s="7">
        <f>+U68+U79+U83+U87</f>
        <v>2555.6999999999998</v>
      </c>
      <c r="V67" s="7">
        <f t="shared" ref="V67:AA67" si="48">+V68+V79+V83+V87</f>
        <v>3298.3999999999996</v>
      </c>
      <c r="W67" s="7">
        <f t="shared" si="48"/>
        <v>4149.7000000000007</v>
      </c>
      <c r="X67" s="7">
        <f t="shared" si="48"/>
        <v>3101.2</v>
      </c>
      <c r="Y67" s="7">
        <f t="shared" si="48"/>
        <v>3259.3</v>
      </c>
      <c r="Z67" s="7">
        <f t="shared" si="48"/>
        <v>3412.2</v>
      </c>
      <c r="AA67" s="7">
        <f t="shared" si="48"/>
        <v>4351.7000000000007</v>
      </c>
      <c r="AB67" s="7">
        <f>+AB68+AB79+AB83+AB87</f>
        <v>41663.099999999991</v>
      </c>
      <c r="AC67" s="8">
        <f t="shared" si="2"/>
        <v>4127.9999999999854</v>
      </c>
      <c r="AD67" s="7">
        <f t="shared" si="46"/>
        <v>10.997706147046324</v>
      </c>
    </row>
    <row r="68" spans="2:30" ht="15.95" customHeight="1" x14ac:dyDescent="0.2">
      <c r="B68" s="56" t="s">
        <v>75</v>
      </c>
      <c r="C68" s="7">
        <f t="shared" ref="C68:N68" si="49">+C69+C75</f>
        <v>1998.8</v>
      </c>
      <c r="D68" s="7">
        <f t="shared" si="49"/>
        <v>3309.4</v>
      </c>
      <c r="E68" s="7">
        <f t="shared" si="49"/>
        <v>2924.5</v>
      </c>
      <c r="F68" s="7">
        <f t="shared" si="49"/>
        <v>2377</v>
      </c>
      <c r="G68" s="7">
        <f t="shared" si="49"/>
        <v>2433.3000000000002</v>
      </c>
      <c r="H68" s="7">
        <f t="shared" si="49"/>
        <v>3220.7000000000003</v>
      </c>
      <c r="I68" s="7">
        <f t="shared" si="49"/>
        <v>2969.2</v>
      </c>
      <c r="J68" s="7">
        <f t="shared" si="49"/>
        <v>2530.1000000000004</v>
      </c>
      <c r="K68" s="7">
        <f t="shared" si="49"/>
        <v>2093.4</v>
      </c>
      <c r="L68" s="7">
        <f t="shared" si="49"/>
        <v>2086.6</v>
      </c>
      <c r="M68" s="7">
        <f t="shared" si="49"/>
        <v>2305.5</v>
      </c>
      <c r="N68" s="7">
        <f t="shared" si="49"/>
        <v>1489.5999999999997</v>
      </c>
      <c r="O68" s="7">
        <f>+O69+O75</f>
        <v>29738.100000000002</v>
      </c>
      <c r="P68" s="7">
        <f t="shared" ref="P68:AA68" si="50">+P69+P75</f>
        <v>3201.4</v>
      </c>
      <c r="Q68" s="7">
        <f t="shared" si="50"/>
        <v>3081.6</v>
      </c>
      <c r="R68" s="7">
        <f t="shared" si="50"/>
        <v>2077.5</v>
      </c>
      <c r="S68" s="7">
        <f t="shared" si="50"/>
        <v>2769.5</v>
      </c>
      <c r="T68" s="7">
        <f t="shared" si="50"/>
        <v>2604.7999999999997</v>
      </c>
      <c r="U68" s="7">
        <f t="shared" si="50"/>
        <v>1916.1</v>
      </c>
      <c r="V68" s="7">
        <f t="shared" si="50"/>
        <v>2539.2999999999997</v>
      </c>
      <c r="W68" s="7">
        <f t="shared" si="50"/>
        <v>3448.7000000000003</v>
      </c>
      <c r="X68" s="7">
        <f t="shared" si="50"/>
        <v>2498.1</v>
      </c>
      <c r="Y68" s="7">
        <f t="shared" si="50"/>
        <v>2657.1</v>
      </c>
      <c r="Z68" s="7">
        <f t="shared" si="50"/>
        <v>2773.4</v>
      </c>
      <c r="AA68" s="7">
        <f t="shared" si="50"/>
        <v>3478.3</v>
      </c>
      <c r="AB68" s="13">
        <f>+AB69+AB75</f>
        <v>33045.799999999996</v>
      </c>
      <c r="AC68" s="8">
        <f t="shared" si="2"/>
        <v>3307.6999999999935</v>
      </c>
      <c r="AD68" s="7">
        <f t="shared" si="46"/>
        <v>11.122768435105112</v>
      </c>
    </row>
    <row r="69" spans="2:30" ht="15.95" customHeight="1" x14ac:dyDescent="0.2">
      <c r="B69" s="30" t="s">
        <v>76</v>
      </c>
      <c r="C69" s="7">
        <f>+C70+C73+C74</f>
        <v>120.49999999999999</v>
      </c>
      <c r="D69" s="7">
        <f t="shared" ref="D69:N69" si="51">+D70+D73+D74</f>
        <v>147.9</v>
      </c>
      <c r="E69" s="7">
        <f t="shared" si="51"/>
        <v>366</v>
      </c>
      <c r="F69" s="7">
        <f t="shared" si="51"/>
        <v>287.60000000000002</v>
      </c>
      <c r="G69" s="7">
        <f t="shared" si="51"/>
        <v>176.5</v>
      </c>
      <c r="H69" s="7">
        <f t="shared" si="51"/>
        <v>141.9</v>
      </c>
      <c r="I69" s="7">
        <f t="shared" si="51"/>
        <v>111.19999999999999</v>
      </c>
      <c r="J69" s="7">
        <f t="shared" si="51"/>
        <v>294.3</v>
      </c>
      <c r="K69" s="7">
        <f t="shared" si="51"/>
        <v>289</v>
      </c>
      <c r="L69" s="7">
        <f t="shared" si="51"/>
        <v>314.7</v>
      </c>
      <c r="M69" s="7">
        <f t="shared" si="51"/>
        <v>95.8</v>
      </c>
      <c r="N69" s="7">
        <f t="shared" si="51"/>
        <v>84.3</v>
      </c>
      <c r="O69" s="7">
        <f>+O70+O73+O74</f>
        <v>2429.6999999999998</v>
      </c>
      <c r="P69" s="7">
        <f>+P70+P73+P74</f>
        <v>278.89999999999998</v>
      </c>
      <c r="Q69" s="7">
        <f t="shared" ref="Q69:AA69" si="52">+Q70+Q73+Q74</f>
        <v>253.6</v>
      </c>
      <c r="R69" s="7">
        <f t="shared" si="52"/>
        <v>94.7</v>
      </c>
      <c r="S69" s="7">
        <f t="shared" si="52"/>
        <v>159.30000000000001</v>
      </c>
      <c r="T69" s="7">
        <f t="shared" si="52"/>
        <v>418.09999999999997</v>
      </c>
      <c r="U69" s="7">
        <f t="shared" si="52"/>
        <v>99.6</v>
      </c>
      <c r="V69" s="7">
        <f t="shared" si="52"/>
        <v>197.9</v>
      </c>
      <c r="W69" s="7">
        <f t="shared" si="52"/>
        <v>383.1</v>
      </c>
      <c r="X69" s="7">
        <f t="shared" si="52"/>
        <v>98.4</v>
      </c>
      <c r="Y69" s="7">
        <f t="shared" si="52"/>
        <v>150.70000000000002</v>
      </c>
      <c r="Z69" s="7">
        <f t="shared" si="52"/>
        <v>550.30000000000007</v>
      </c>
      <c r="AA69" s="7">
        <f t="shared" si="52"/>
        <v>109.70000000000002</v>
      </c>
      <c r="AB69" s="7">
        <f>+AB70+AB73+AB74</f>
        <v>2794.2999999999997</v>
      </c>
      <c r="AC69" s="8">
        <f t="shared" si="2"/>
        <v>364.59999999999991</v>
      </c>
      <c r="AD69" s="7">
        <f t="shared" si="46"/>
        <v>15.005967814956575</v>
      </c>
    </row>
    <row r="70" spans="2:30" ht="15.95" customHeight="1" x14ac:dyDescent="0.2">
      <c r="B70" s="47" t="s">
        <v>77</v>
      </c>
      <c r="C70" s="7">
        <f t="shared" ref="C70:N70" si="53">+C71+C72</f>
        <v>116.1</v>
      </c>
      <c r="D70" s="7">
        <f t="shared" si="53"/>
        <v>134.30000000000001</v>
      </c>
      <c r="E70" s="7">
        <f t="shared" si="53"/>
        <v>121.2</v>
      </c>
      <c r="F70" s="7">
        <f t="shared" si="53"/>
        <v>92.600000000000009</v>
      </c>
      <c r="G70" s="7">
        <f t="shared" si="53"/>
        <v>102.60000000000001</v>
      </c>
      <c r="H70" s="7">
        <f t="shared" si="53"/>
        <v>110.4</v>
      </c>
      <c r="I70" s="7">
        <f t="shared" si="53"/>
        <v>103.69999999999999</v>
      </c>
      <c r="J70" s="7">
        <f t="shared" si="53"/>
        <v>97.399999999999991</v>
      </c>
      <c r="K70" s="7">
        <f t="shared" si="53"/>
        <v>112.1</v>
      </c>
      <c r="L70" s="7">
        <f t="shared" si="53"/>
        <v>87.4</v>
      </c>
      <c r="M70" s="7">
        <f t="shared" si="53"/>
        <v>83.8</v>
      </c>
      <c r="N70" s="7">
        <f t="shared" si="53"/>
        <v>77.5</v>
      </c>
      <c r="O70" s="7">
        <f>+O71+O72</f>
        <v>1239.1000000000001</v>
      </c>
      <c r="P70" s="7">
        <f t="shared" ref="P70:X70" si="54">+P71+P72</f>
        <v>76</v>
      </c>
      <c r="Q70" s="7">
        <f t="shared" si="54"/>
        <v>115.1</v>
      </c>
      <c r="R70" s="7">
        <f t="shared" si="54"/>
        <v>86.2</v>
      </c>
      <c r="S70" s="7">
        <f t="shared" si="54"/>
        <v>111.6</v>
      </c>
      <c r="T70" s="7">
        <f t="shared" si="54"/>
        <v>99.3</v>
      </c>
      <c r="U70" s="7">
        <f t="shared" si="54"/>
        <v>88</v>
      </c>
      <c r="V70" s="7">
        <f t="shared" si="54"/>
        <v>86</v>
      </c>
      <c r="W70" s="7">
        <f t="shared" si="54"/>
        <v>147</v>
      </c>
      <c r="X70" s="7">
        <f t="shared" si="54"/>
        <v>96.4</v>
      </c>
      <c r="Y70" s="7">
        <f>+Y71+Y72</f>
        <v>133.30000000000001</v>
      </c>
      <c r="Z70" s="7">
        <f>+Z71+Z72</f>
        <v>108.7</v>
      </c>
      <c r="AA70" s="7">
        <f>+AA71+AA72</f>
        <v>88.7</v>
      </c>
      <c r="AB70" s="7">
        <f>+AB71+AB72</f>
        <v>1236.2999999999997</v>
      </c>
      <c r="AC70" s="8">
        <f t="shared" si="2"/>
        <v>-2.8000000000004093</v>
      </c>
      <c r="AD70" s="7">
        <f t="shared" si="46"/>
        <v>-0.22597046243244362</v>
      </c>
    </row>
    <row r="71" spans="2:30" ht="15.95" customHeight="1" x14ac:dyDescent="0.2">
      <c r="B71" s="64" t="s">
        <v>78</v>
      </c>
      <c r="C71" s="17">
        <v>80.7</v>
      </c>
      <c r="D71" s="17">
        <v>100.4</v>
      </c>
      <c r="E71" s="17">
        <v>117.8</v>
      </c>
      <c r="F71" s="17">
        <v>88.7</v>
      </c>
      <c r="G71" s="17">
        <v>100.4</v>
      </c>
      <c r="H71" s="17">
        <v>105.5</v>
      </c>
      <c r="I71" s="17">
        <v>97.1</v>
      </c>
      <c r="J71" s="17">
        <v>94.6</v>
      </c>
      <c r="K71" s="17">
        <v>93.2</v>
      </c>
      <c r="L71" s="17">
        <v>87</v>
      </c>
      <c r="M71" s="17">
        <v>83.8</v>
      </c>
      <c r="N71" s="17">
        <v>76.7</v>
      </c>
      <c r="O71" s="17">
        <f>SUM(C71:N71)</f>
        <v>1125.9000000000001</v>
      </c>
      <c r="P71" s="17">
        <v>73.8</v>
      </c>
      <c r="Q71" s="17">
        <v>86.6</v>
      </c>
      <c r="R71" s="17">
        <v>86.2</v>
      </c>
      <c r="S71" s="17">
        <v>90.8</v>
      </c>
      <c r="T71" s="17">
        <v>92.7</v>
      </c>
      <c r="U71" s="17">
        <v>80.599999999999994</v>
      </c>
      <c r="V71" s="17">
        <v>79.8</v>
      </c>
      <c r="W71" s="17">
        <v>94.3</v>
      </c>
      <c r="X71" s="17">
        <v>89.4</v>
      </c>
      <c r="Y71" s="17">
        <v>105.5</v>
      </c>
      <c r="Z71" s="17">
        <v>91.2</v>
      </c>
      <c r="AA71" s="17">
        <v>81.8</v>
      </c>
      <c r="AB71" s="17">
        <f>SUM(P71:AA71)</f>
        <v>1052.6999999999998</v>
      </c>
      <c r="AC71" s="40">
        <f t="shared" si="2"/>
        <v>-73.200000000000273</v>
      </c>
      <c r="AD71" s="17">
        <f t="shared" si="46"/>
        <v>-6.5014654942712733</v>
      </c>
    </row>
    <row r="72" spans="2:30" ht="15.95" customHeight="1" x14ac:dyDescent="0.2">
      <c r="B72" s="178" t="s">
        <v>79</v>
      </c>
      <c r="C72" s="172">
        <v>35.4</v>
      </c>
      <c r="D72" s="172">
        <v>33.9</v>
      </c>
      <c r="E72" s="172">
        <v>3.4</v>
      </c>
      <c r="F72" s="172">
        <v>3.9</v>
      </c>
      <c r="G72" s="172">
        <v>2.2000000000000002</v>
      </c>
      <c r="H72" s="172">
        <v>4.9000000000000004</v>
      </c>
      <c r="I72" s="172">
        <v>6.6</v>
      </c>
      <c r="J72" s="172">
        <v>2.8</v>
      </c>
      <c r="K72" s="172">
        <v>18.899999999999999</v>
      </c>
      <c r="L72" s="172">
        <v>0.4</v>
      </c>
      <c r="M72" s="172">
        <v>0</v>
      </c>
      <c r="N72" s="172">
        <v>0.8</v>
      </c>
      <c r="O72" s="172">
        <f>SUM(C72:N72)</f>
        <v>113.2</v>
      </c>
      <c r="P72" s="172">
        <v>2.2000000000000002</v>
      </c>
      <c r="Q72" s="172">
        <v>28.5</v>
      </c>
      <c r="R72" s="172">
        <v>0</v>
      </c>
      <c r="S72" s="172">
        <v>20.8</v>
      </c>
      <c r="T72" s="172">
        <v>6.6</v>
      </c>
      <c r="U72" s="172">
        <v>7.4</v>
      </c>
      <c r="V72" s="172">
        <v>6.2</v>
      </c>
      <c r="W72" s="172">
        <v>52.7</v>
      </c>
      <c r="X72" s="172">
        <v>7</v>
      </c>
      <c r="Y72" s="172">
        <v>27.8</v>
      </c>
      <c r="Z72" s="172">
        <v>17.5</v>
      </c>
      <c r="AA72" s="172">
        <v>6.9</v>
      </c>
      <c r="AB72" s="173">
        <f>SUM(P72:AA72)</f>
        <v>183.60000000000002</v>
      </c>
      <c r="AC72" s="174">
        <f t="shared" ref="AC72:AC113" si="55">+AB72-O72</f>
        <v>70.40000000000002</v>
      </c>
      <c r="AD72" s="172">
        <f t="shared" si="46"/>
        <v>62.190812720848079</v>
      </c>
    </row>
    <row r="73" spans="2:30" ht="15.95" customHeight="1" x14ac:dyDescent="0.2">
      <c r="B73" s="176" t="s">
        <v>80</v>
      </c>
      <c r="C73" s="172">
        <v>4.3</v>
      </c>
      <c r="D73" s="172">
        <v>13.5</v>
      </c>
      <c r="E73" s="172">
        <v>244.7</v>
      </c>
      <c r="F73" s="172">
        <v>193.4</v>
      </c>
      <c r="G73" s="172">
        <v>73.8</v>
      </c>
      <c r="H73" s="172">
        <v>31.3</v>
      </c>
      <c r="I73" s="172">
        <v>7.4</v>
      </c>
      <c r="J73" s="172">
        <v>196.9</v>
      </c>
      <c r="K73" s="172">
        <v>175.3</v>
      </c>
      <c r="L73" s="172">
        <v>227.1</v>
      </c>
      <c r="M73" s="172">
        <v>11.8</v>
      </c>
      <c r="N73" s="172">
        <v>6.8</v>
      </c>
      <c r="O73" s="172">
        <f>SUM(C73:N73)</f>
        <v>1186.2999999999997</v>
      </c>
      <c r="P73" s="172">
        <v>202</v>
      </c>
      <c r="Q73" s="172">
        <v>138.5</v>
      </c>
      <c r="R73" s="172">
        <v>8.5</v>
      </c>
      <c r="S73" s="172">
        <v>47.7</v>
      </c>
      <c r="T73" s="172">
        <v>316.89999999999998</v>
      </c>
      <c r="U73" s="172">
        <v>11.6</v>
      </c>
      <c r="V73" s="172">
        <v>111.8</v>
      </c>
      <c r="W73" s="172">
        <v>235.8</v>
      </c>
      <c r="X73" s="172">
        <v>0.5</v>
      </c>
      <c r="Y73" s="172">
        <v>17</v>
      </c>
      <c r="Z73" s="172">
        <v>441.5</v>
      </c>
      <c r="AA73" s="172">
        <v>19.100000000000001</v>
      </c>
      <c r="AB73" s="173">
        <f>SUM(P73:AA73)</f>
        <v>1550.8999999999999</v>
      </c>
      <c r="AC73" s="174">
        <f t="shared" si="55"/>
        <v>364.60000000000014</v>
      </c>
      <c r="AD73" s="172">
        <f t="shared" si="46"/>
        <v>30.734215628424533</v>
      </c>
    </row>
    <row r="74" spans="2:30" ht="15.95" customHeight="1" x14ac:dyDescent="0.2">
      <c r="B74" s="31" t="s">
        <v>81</v>
      </c>
      <c r="C74" s="17">
        <v>0.1</v>
      </c>
      <c r="D74" s="17">
        <v>0.1</v>
      </c>
      <c r="E74" s="17">
        <v>0.1</v>
      </c>
      <c r="F74" s="17">
        <v>1.6</v>
      </c>
      <c r="G74" s="17">
        <v>0.1</v>
      </c>
      <c r="H74" s="17">
        <v>0.2</v>
      </c>
      <c r="I74" s="17">
        <v>0.1</v>
      </c>
      <c r="J74" s="17">
        <v>0</v>
      </c>
      <c r="K74" s="17">
        <v>1.6</v>
      </c>
      <c r="L74" s="17">
        <v>0.2</v>
      </c>
      <c r="M74" s="17">
        <v>0.2</v>
      </c>
      <c r="N74" s="17">
        <v>0</v>
      </c>
      <c r="O74" s="17">
        <f>SUM(C74:N74)</f>
        <v>4.3000000000000007</v>
      </c>
      <c r="P74" s="17">
        <v>0.9</v>
      </c>
      <c r="Q74" s="17">
        <v>0</v>
      </c>
      <c r="R74" s="17">
        <v>0</v>
      </c>
      <c r="S74" s="17">
        <v>0</v>
      </c>
      <c r="T74" s="17">
        <v>1.9</v>
      </c>
      <c r="U74" s="17">
        <v>0</v>
      </c>
      <c r="V74" s="17">
        <v>0.1</v>
      </c>
      <c r="W74" s="17">
        <v>0.3</v>
      </c>
      <c r="X74" s="17">
        <v>1.5</v>
      </c>
      <c r="Y74" s="17">
        <v>0.4</v>
      </c>
      <c r="Z74" s="17">
        <v>0.1</v>
      </c>
      <c r="AA74" s="17">
        <v>1.9</v>
      </c>
      <c r="AB74" s="46">
        <f>SUM(P74:AA74)</f>
        <v>7.1</v>
      </c>
      <c r="AC74" s="40">
        <f t="shared" si="55"/>
        <v>2.7999999999999989</v>
      </c>
      <c r="AD74" s="17">
        <f t="shared" si="46"/>
        <v>65.116279069767401</v>
      </c>
    </row>
    <row r="75" spans="2:30" ht="15.95" customHeight="1" x14ac:dyDescent="0.2">
      <c r="B75" s="30" t="s">
        <v>82</v>
      </c>
      <c r="C75" s="7">
        <f t="shared" ref="C75:N75" si="56">SUM(C76:C78)</f>
        <v>1878.3</v>
      </c>
      <c r="D75" s="7">
        <f t="shared" si="56"/>
        <v>3161.5</v>
      </c>
      <c r="E75" s="7">
        <f t="shared" si="56"/>
        <v>2558.5</v>
      </c>
      <c r="F75" s="7">
        <f t="shared" si="56"/>
        <v>2089.4</v>
      </c>
      <c r="G75" s="7">
        <f t="shared" si="56"/>
        <v>2256.8000000000002</v>
      </c>
      <c r="H75" s="7">
        <f t="shared" si="56"/>
        <v>3078.8</v>
      </c>
      <c r="I75" s="7">
        <f t="shared" si="56"/>
        <v>2858</v>
      </c>
      <c r="J75" s="7">
        <f t="shared" si="56"/>
        <v>2235.8000000000002</v>
      </c>
      <c r="K75" s="7">
        <f t="shared" si="56"/>
        <v>1804.4</v>
      </c>
      <c r="L75" s="7">
        <f t="shared" si="56"/>
        <v>1771.9</v>
      </c>
      <c r="M75" s="7">
        <f t="shared" si="56"/>
        <v>2209.6999999999998</v>
      </c>
      <c r="N75" s="7">
        <f t="shared" si="56"/>
        <v>1405.2999999999997</v>
      </c>
      <c r="O75" s="7">
        <f>SUM(O76:O78)</f>
        <v>27308.400000000001</v>
      </c>
      <c r="P75" s="7">
        <f t="shared" ref="P75:AA75" si="57">SUM(P76:P78)</f>
        <v>2922.5</v>
      </c>
      <c r="Q75" s="7">
        <f t="shared" si="57"/>
        <v>2828</v>
      </c>
      <c r="R75" s="7">
        <f t="shared" si="57"/>
        <v>1982.8000000000002</v>
      </c>
      <c r="S75" s="7">
        <f t="shared" si="57"/>
        <v>2610.1999999999998</v>
      </c>
      <c r="T75" s="7">
        <f t="shared" si="57"/>
        <v>2186.6999999999998</v>
      </c>
      <c r="U75" s="7">
        <f t="shared" si="57"/>
        <v>1816.5</v>
      </c>
      <c r="V75" s="7">
        <f t="shared" si="57"/>
        <v>2341.3999999999996</v>
      </c>
      <c r="W75" s="7">
        <f t="shared" si="57"/>
        <v>3065.6000000000004</v>
      </c>
      <c r="X75" s="7">
        <f t="shared" si="57"/>
        <v>2399.6999999999998</v>
      </c>
      <c r="Y75" s="7">
        <f t="shared" si="57"/>
        <v>2506.4</v>
      </c>
      <c r="Z75" s="7">
        <f t="shared" si="57"/>
        <v>2223.1</v>
      </c>
      <c r="AA75" s="7">
        <f t="shared" si="57"/>
        <v>3368.6000000000004</v>
      </c>
      <c r="AB75" s="13">
        <f>SUM(AB76:AB78)</f>
        <v>30251.499999999996</v>
      </c>
      <c r="AC75" s="8">
        <f t="shared" si="55"/>
        <v>2943.0999999999949</v>
      </c>
      <c r="AD75" s="7">
        <f t="shared" si="46"/>
        <v>10.777269997509904</v>
      </c>
    </row>
    <row r="76" spans="2:30" ht="15.95" customHeight="1" x14ac:dyDescent="0.2">
      <c r="B76" s="65" t="s">
        <v>83</v>
      </c>
      <c r="C76" s="17">
        <v>28.8</v>
      </c>
      <c r="D76" s="17">
        <v>35.299999999999997</v>
      </c>
      <c r="E76" s="17">
        <v>36</v>
      </c>
      <c r="F76" s="17">
        <v>20.7</v>
      </c>
      <c r="G76" s="17">
        <v>20.7</v>
      </c>
      <c r="H76" s="17">
        <v>20.5</v>
      </c>
      <c r="I76" s="17">
        <v>21.6</v>
      </c>
      <c r="J76" s="17">
        <v>21.9</v>
      </c>
      <c r="K76" s="17">
        <v>21</v>
      </c>
      <c r="L76" s="17">
        <v>9.6999999999999993</v>
      </c>
      <c r="M76" s="17">
        <v>8.6999999999999993</v>
      </c>
      <c r="N76" s="17">
        <v>9.1</v>
      </c>
      <c r="O76" s="17">
        <f>SUM(C76:N76)</f>
        <v>253.99999999999997</v>
      </c>
      <c r="P76" s="17">
        <v>10.5</v>
      </c>
      <c r="Q76" s="17">
        <v>4.5</v>
      </c>
      <c r="R76" s="17">
        <v>6.9</v>
      </c>
      <c r="S76" s="17">
        <v>7.7</v>
      </c>
      <c r="T76" s="17">
        <v>6.7</v>
      </c>
      <c r="U76" s="17">
        <v>7.7</v>
      </c>
      <c r="V76" s="17">
        <v>8.5</v>
      </c>
      <c r="W76" s="17">
        <v>7.9</v>
      </c>
      <c r="X76" s="17">
        <v>7.8</v>
      </c>
      <c r="Y76" s="17">
        <v>7.9</v>
      </c>
      <c r="Z76" s="17">
        <v>7.9</v>
      </c>
      <c r="AA76" s="17">
        <v>5.3</v>
      </c>
      <c r="AB76" s="46">
        <f>SUM(P76:AA76)</f>
        <v>89.300000000000011</v>
      </c>
      <c r="AC76" s="40">
        <f t="shared" si="55"/>
        <v>-164.69999999999996</v>
      </c>
      <c r="AD76" s="17">
        <f t="shared" si="46"/>
        <v>-64.842519685039363</v>
      </c>
    </row>
    <row r="77" spans="2:30" ht="15.95" customHeight="1" x14ac:dyDescent="0.2">
      <c r="B77" s="176" t="s">
        <v>84</v>
      </c>
      <c r="C77" s="177">
        <v>1728.2</v>
      </c>
      <c r="D77" s="177">
        <v>2911.6</v>
      </c>
      <c r="E77" s="177">
        <v>2211.5</v>
      </c>
      <c r="F77" s="177">
        <v>1793.3</v>
      </c>
      <c r="G77" s="177">
        <v>2142.8000000000002</v>
      </c>
      <c r="H77" s="177">
        <v>2818.8</v>
      </c>
      <c r="I77" s="177">
        <v>2747.9</v>
      </c>
      <c r="J77" s="177">
        <v>2136.3000000000002</v>
      </c>
      <c r="K77" s="177">
        <v>1638.9</v>
      </c>
      <c r="L77" s="177">
        <v>1638</v>
      </c>
      <c r="M77" s="177">
        <v>2086.4</v>
      </c>
      <c r="N77" s="177">
        <v>1295.5999999999999</v>
      </c>
      <c r="O77" s="177">
        <f>SUM(C77:N77)</f>
        <v>25149.300000000003</v>
      </c>
      <c r="P77" s="177">
        <v>2881.9</v>
      </c>
      <c r="Q77" s="177">
        <v>2610</v>
      </c>
      <c r="R77" s="177">
        <v>1912.5</v>
      </c>
      <c r="S77" s="177">
        <v>2520.6</v>
      </c>
      <c r="T77" s="177">
        <v>2067.8000000000002</v>
      </c>
      <c r="U77" s="177">
        <v>1727.5</v>
      </c>
      <c r="V77" s="177">
        <v>2189.1999999999998</v>
      </c>
      <c r="W77" s="177">
        <v>2946.3</v>
      </c>
      <c r="X77" s="177">
        <v>2281.1999999999998</v>
      </c>
      <c r="Y77" s="177">
        <v>2327.6</v>
      </c>
      <c r="Z77" s="177">
        <v>2139.1999999999998</v>
      </c>
      <c r="AA77" s="177">
        <v>2454.8000000000002</v>
      </c>
      <c r="AB77" s="177">
        <f>SUM(P77:AA77)</f>
        <v>28058.6</v>
      </c>
      <c r="AC77" s="174">
        <f t="shared" si="55"/>
        <v>2909.2999999999956</v>
      </c>
      <c r="AD77" s="172">
        <f t="shared" si="46"/>
        <v>11.568115215930444</v>
      </c>
    </row>
    <row r="78" spans="2:30" ht="15.95" customHeight="1" x14ac:dyDescent="0.2">
      <c r="B78" s="65" t="s">
        <v>34</v>
      </c>
      <c r="C78" s="16">
        <v>121.3</v>
      </c>
      <c r="D78" s="16">
        <v>214.6</v>
      </c>
      <c r="E78" s="16">
        <v>311</v>
      </c>
      <c r="F78" s="16">
        <v>275.39999999999998</v>
      </c>
      <c r="G78" s="16">
        <v>93.3</v>
      </c>
      <c r="H78" s="16">
        <v>239.5</v>
      </c>
      <c r="I78" s="16">
        <v>88.5</v>
      </c>
      <c r="J78" s="16">
        <v>77.599999999999994</v>
      </c>
      <c r="K78" s="16">
        <v>144.5</v>
      </c>
      <c r="L78" s="16">
        <v>124.2</v>
      </c>
      <c r="M78" s="16">
        <v>114.6</v>
      </c>
      <c r="N78" s="16">
        <v>100.6</v>
      </c>
      <c r="O78" s="17">
        <f>SUM(C78:N78)</f>
        <v>1905.0999999999997</v>
      </c>
      <c r="P78" s="16">
        <v>30.1</v>
      </c>
      <c r="Q78" s="16">
        <v>213.5</v>
      </c>
      <c r="R78" s="16">
        <v>63.4</v>
      </c>
      <c r="S78" s="16">
        <v>81.900000000000006</v>
      </c>
      <c r="T78" s="16">
        <v>112.2</v>
      </c>
      <c r="U78" s="16">
        <v>81.3</v>
      </c>
      <c r="V78" s="16">
        <v>143.69999999999999</v>
      </c>
      <c r="W78" s="16">
        <v>111.4</v>
      </c>
      <c r="X78" s="16">
        <v>110.7</v>
      </c>
      <c r="Y78" s="16">
        <v>170.9</v>
      </c>
      <c r="Z78" s="16">
        <v>76</v>
      </c>
      <c r="AA78" s="16">
        <v>908.5</v>
      </c>
      <c r="AB78" s="46">
        <f>SUM(P78:AA78)</f>
        <v>2103.6</v>
      </c>
      <c r="AC78" s="40">
        <f t="shared" si="55"/>
        <v>198.50000000000023</v>
      </c>
      <c r="AD78" s="17">
        <f t="shared" si="46"/>
        <v>10.419400556401252</v>
      </c>
    </row>
    <row r="79" spans="2:30" ht="15.95" customHeight="1" x14ac:dyDescent="0.2">
      <c r="B79" s="56" t="s">
        <v>85</v>
      </c>
      <c r="C79" s="7">
        <f>SUM(C80:C82)</f>
        <v>491.6</v>
      </c>
      <c r="D79" s="7">
        <f t="shared" ref="D79:AB79" si="58">SUM(D80:D82)</f>
        <v>566.1</v>
      </c>
      <c r="E79" s="7">
        <f t="shared" si="58"/>
        <v>527.5</v>
      </c>
      <c r="F79" s="7">
        <f t="shared" si="58"/>
        <v>605</v>
      </c>
      <c r="G79" s="7">
        <f t="shared" si="58"/>
        <v>541.6</v>
      </c>
      <c r="H79" s="7">
        <f t="shared" si="58"/>
        <v>506.5</v>
      </c>
      <c r="I79" s="7">
        <f t="shared" si="58"/>
        <v>524.4</v>
      </c>
      <c r="J79" s="7">
        <f t="shared" si="58"/>
        <v>513.1</v>
      </c>
      <c r="K79" s="7">
        <f t="shared" si="58"/>
        <v>515.20000000000005</v>
      </c>
      <c r="L79" s="7">
        <f t="shared" si="58"/>
        <v>507.20000000000005</v>
      </c>
      <c r="M79" s="7">
        <f t="shared" si="58"/>
        <v>506.6</v>
      </c>
      <c r="N79" s="7">
        <f t="shared" si="58"/>
        <v>556.70000000000005</v>
      </c>
      <c r="O79" s="7">
        <f t="shared" si="58"/>
        <v>6361.5</v>
      </c>
      <c r="P79" s="7">
        <f t="shared" si="58"/>
        <v>589</v>
      </c>
      <c r="Q79" s="7">
        <f t="shared" si="58"/>
        <v>695.30000000000007</v>
      </c>
      <c r="R79" s="7">
        <f t="shared" si="58"/>
        <v>655.49999999999989</v>
      </c>
      <c r="S79" s="7">
        <f t="shared" si="58"/>
        <v>683.6</v>
      </c>
      <c r="T79" s="7">
        <f t="shared" si="58"/>
        <v>586.4</v>
      </c>
      <c r="U79" s="7">
        <f t="shared" si="58"/>
        <v>560.5</v>
      </c>
      <c r="V79" s="7">
        <f t="shared" si="58"/>
        <v>618.40000000000009</v>
      </c>
      <c r="W79" s="7">
        <f t="shared" si="58"/>
        <v>574.20000000000005</v>
      </c>
      <c r="X79" s="7">
        <f t="shared" si="58"/>
        <v>512.4</v>
      </c>
      <c r="Y79" s="7">
        <f t="shared" si="58"/>
        <v>496.8</v>
      </c>
      <c r="Z79" s="7">
        <f t="shared" si="58"/>
        <v>510.79999999999995</v>
      </c>
      <c r="AA79" s="7">
        <f t="shared" si="58"/>
        <v>510.79999999999995</v>
      </c>
      <c r="AB79" s="7">
        <f t="shared" si="58"/>
        <v>6993.7</v>
      </c>
      <c r="AC79" s="8">
        <f t="shared" si="55"/>
        <v>632.19999999999982</v>
      </c>
      <c r="AD79" s="7">
        <f t="shared" si="46"/>
        <v>9.9379077261652107</v>
      </c>
    </row>
    <row r="80" spans="2:30" ht="15.95" customHeight="1" x14ac:dyDescent="0.2">
      <c r="B80" s="66" t="s">
        <v>86</v>
      </c>
      <c r="C80" s="16">
        <v>379.2</v>
      </c>
      <c r="D80" s="16">
        <v>499.6</v>
      </c>
      <c r="E80" s="16">
        <v>435.7</v>
      </c>
      <c r="F80" s="16">
        <v>487.8</v>
      </c>
      <c r="G80" s="16">
        <v>403.4</v>
      </c>
      <c r="H80" s="16">
        <v>390.7</v>
      </c>
      <c r="I80" s="16">
        <v>404.7</v>
      </c>
      <c r="J80" s="16">
        <v>400.1</v>
      </c>
      <c r="K80" s="16">
        <v>382.3</v>
      </c>
      <c r="L80" s="16">
        <v>361.7</v>
      </c>
      <c r="M80" s="16">
        <v>382.3</v>
      </c>
      <c r="N80" s="16">
        <v>435.1</v>
      </c>
      <c r="O80" s="17">
        <f>SUM(C80:N80)</f>
        <v>4962.6000000000004</v>
      </c>
      <c r="P80" s="16">
        <v>419.1</v>
      </c>
      <c r="Q80" s="16">
        <v>563.1</v>
      </c>
      <c r="R80" s="16">
        <v>539.29999999999995</v>
      </c>
      <c r="S80" s="16">
        <v>549.1</v>
      </c>
      <c r="T80" s="16">
        <v>459</v>
      </c>
      <c r="U80" s="16">
        <v>441.1</v>
      </c>
      <c r="V80" s="16">
        <v>424</v>
      </c>
      <c r="W80" s="16">
        <v>435.7</v>
      </c>
      <c r="X80" s="16">
        <v>392.7</v>
      </c>
      <c r="Y80" s="16">
        <v>377.6</v>
      </c>
      <c r="Z80" s="16">
        <v>419.9</v>
      </c>
      <c r="AA80" s="16">
        <v>422.7</v>
      </c>
      <c r="AB80" s="46">
        <f>SUM(P80:AA80)</f>
        <v>5443.2999999999993</v>
      </c>
      <c r="AC80" s="40">
        <f t="shared" si="55"/>
        <v>480.69999999999891</v>
      </c>
      <c r="AD80" s="17">
        <f t="shared" si="46"/>
        <v>9.6864546810139611</v>
      </c>
    </row>
    <row r="81" spans="2:31" ht="15.95" customHeight="1" x14ac:dyDescent="0.2">
      <c r="B81" s="66" t="s">
        <v>87</v>
      </c>
      <c r="C81" s="17">
        <v>109.8</v>
      </c>
      <c r="D81" s="17">
        <v>64</v>
      </c>
      <c r="E81" s="17">
        <v>88.7</v>
      </c>
      <c r="F81" s="17">
        <v>114.9</v>
      </c>
      <c r="G81" s="17">
        <v>135.6</v>
      </c>
      <c r="H81" s="17">
        <v>113.3</v>
      </c>
      <c r="I81" s="17">
        <v>117.2</v>
      </c>
      <c r="J81" s="17">
        <v>110.6</v>
      </c>
      <c r="K81" s="17">
        <v>130.4</v>
      </c>
      <c r="L81" s="17">
        <v>142.9</v>
      </c>
      <c r="M81" s="17">
        <v>121.9</v>
      </c>
      <c r="N81" s="17">
        <v>119.6</v>
      </c>
      <c r="O81" s="17">
        <f>SUM(C81:N81)</f>
        <v>1368.9</v>
      </c>
      <c r="P81" s="17">
        <v>167.4</v>
      </c>
      <c r="Q81" s="17">
        <v>129.80000000000001</v>
      </c>
      <c r="R81" s="17">
        <v>113.8</v>
      </c>
      <c r="S81" s="17">
        <v>131.9</v>
      </c>
      <c r="T81" s="17">
        <v>124.8</v>
      </c>
      <c r="U81" s="17">
        <v>116.8</v>
      </c>
      <c r="V81" s="17">
        <v>191.7</v>
      </c>
      <c r="W81" s="17">
        <v>135.9</v>
      </c>
      <c r="X81" s="17">
        <v>117.2</v>
      </c>
      <c r="Y81" s="17">
        <v>116.4</v>
      </c>
      <c r="Z81" s="17">
        <v>88.4</v>
      </c>
      <c r="AA81" s="17">
        <v>86.1</v>
      </c>
      <c r="AB81" s="46">
        <f>SUM(P81:AA81)</f>
        <v>1520.2000000000003</v>
      </c>
      <c r="AC81" s="40">
        <f t="shared" si="55"/>
        <v>151.30000000000018</v>
      </c>
      <c r="AD81" s="17">
        <f t="shared" si="46"/>
        <v>11.052670027029015</v>
      </c>
    </row>
    <row r="82" spans="2:31" ht="15.95" customHeight="1" x14ac:dyDescent="0.2">
      <c r="B82" s="66" t="s">
        <v>34</v>
      </c>
      <c r="C82" s="17">
        <v>2.6</v>
      </c>
      <c r="D82" s="17">
        <v>2.5</v>
      </c>
      <c r="E82" s="17">
        <v>3.1</v>
      </c>
      <c r="F82" s="17">
        <v>2.2999999999999998</v>
      </c>
      <c r="G82" s="17">
        <v>2.6</v>
      </c>
      <c r="H82" s="17">
        <v>2.5</v>
      </c>
      <c r="I82" s="17">
        <v>2.5</v>
      </c>
      <c r="J82" s="17">
        <v>2.4</v>
      </c>
      <c r="K82" s="17">
        <v>2.5</v>
      </c>
      <c r="L82" s="17">
        <v>2.6</v>
      </c>
      <c r="M82" s="17">
        <v>2.4</v>
      </c>
      <c r="N82" s="17">
        <v>2</v>
      </c>
      <c r="O82" s="17">
        <f>SUM(C82:N82)</f>
        <v>30</v>
      </c>
      <c r="P82" s="17">
        <v>2.5</v>
      </c>
      <c r="Q82" s="17">
        <v>2.4</v>
      </c>
      <c r="R82" s="17">
        <v>2.4</v>
      </c>
      <c r="S82" s="17">
        <v>2.6</v>
      </c>
      <c r="T82" s="17">
        <v>2.6</v>
      </c>
      <c r="U82" s="17">
        <v>2.6</v>
      </c>
      <c r="V82" s="17">
        <v>2.7</v>
      </c>
      <c r="W82" s="17">
        <v>2.6</v>
      </c>
      <c r="X82" s="17">
        <v>2.5</v>
      </c>
      <c r="Y82" s="17">
        <v>2.8</v>
      </c>
      <c r="Z82" s="17">
        <v>2.5</v>
      </c>
      <c r="AA82" s="17">
        <v>2</v>
      </c>
      <c r="AB82" s="46">
        <f>SUM(P82:AA82)</f>
        <v>30.200000000000003</v>
      </c>
      <c r="AC82" s="40">
        <f t="shared" si="55"/>
        <v>0.20000000000000284</v>
      </c>
      <c r="AD82" s="17">
        <f t="shared" si="46"/>
        <v>0.66666666666667618</v>
      </c>
    </row>
    <row r="83" spans="2:31" ht="15.95" customHeight="1" x14ac:dyDescent="0.2">
      <c r="B83" s="56" t="s">
        <v>88</v>
      </c>
      <c r="C83" s="7">
        <f>SUM(C84:C86)</f>
        <v>38.299999999999997</v>
      </c>
      <c r="D83" s="7">
        <f t="shared" ref="D83:I83" si="59">SUM(D84:D86)</f>
        <v>77.400000000000006</v>
      </c>
      <c r="E83" s="7">
        <f t="shared" si="59"/>
        <v>193.1</v>
      </c>
      <c r="F83" s="7">
        <f t="shared" si="59"/>
        <v>90</v>
      </c>
      <c r="G83" s="7">
        <f t="shared" si="59"/>
        <v>107.4</v>
      </c>
      <c r="H83" s="7">
        <f t="shared" si="59"/>
        <v>147.19999999999999</v>
      </c>
      <c r="I83" s="7">
        <f t="shared" si="59"/>
        <v>85.1</v>
      </c>
      <c r="J83" s="7">
        <f>SUM(J84:J86)</f>
        <v>90</v>
      </c>
      <c r="K83" s="7">
        <v>97.4</v>
      </c>
      <c r="L83" s="7">
        <f>SUM(L84:L86)</f>
        <v>178.4</v>
      </c>
      <c r="M83" s="7">
        <f>SUM(M84:M86)</f>
        <v>160.50000000000003</v>
      </c>
      <c r="N83" s="7">
        <f>SUM(N84:N86)</f>
        <v>170.6</v>
      </c>
      <c r="O83" s="7">
        <f>SUM(O84:O86)</f>
        <v>1435.5</v>
      </c>
      <c r="P83" s="7">
        <f>SUM(P84:P86)</f>
        <v>203.8</v>
      </c>
      <c r="Q83" s="7">
        <f t="shared" ref="Q83:T83" si="60">SUM(Q84:Q86)</f>
        <v>79.8</v>
      </c>
      <c r="R83" s="7">
        <f t="shared" si="60"/>
        <v>82.8</v>
      </c>
      <c r="S83" s="7">
        <f t="shared" si="60"/>
        <v>78.5</v>
      </c>
      <c r="T83" s="7">
        <f t="shared" si="60"/>
        <v>145.4</v>
      </c>
      <c r="U83" s="7">
        <f>SUM(U84:U86)</f>
        <v>79.099999999999994</v>
      </c>
      <c r="V83" s="7">
        <f t="shared" ref="V83:Z83" si="61">SUM(V84:V86)</f>
        <v>140.69999999999999</v>
      </c>
      <c r="W83" s="7">
        <f t="shared" si="61"/>
        <v>126.8</v>
      </c>
      <c r="X83" s="7">
        <f t="shared" si="61"/>
        <v>90.7</v>
      </c>
      <c r="Y83" s="7">
        <f t="shared" si="61"/>
        <v>105.4</v>
      </c>
      <c r="Z83" s="7">
        <f t="shared" si="61"/>
        <v>127.99999999999999</v>
      </c>
      <c r="AA83" s="7">
        <f>SUM(AA84:AA86)</f>
        <v>362.6</v>
      </c>
      <c r="AB83" s="13">
        <f>SUM(AB84:AB86)</f>
        <v>1623.6</v>
      </c>
      <c r="AC83" s="40">
        <f t="shared" si="55"/>
        <v>188.09999999999991</v>
      </c>
      <c r="AD83" s="17">
        <f t="shared" si="46"/>
        <v>13.103448275862062</v>
      </c>
    </row>
    <row r="84" spans="2:31" ht="15.95" customHeight="1" x14ac:dyDescent="0.2">
      <c r="B84" s="175" t="s">
        <v>89</v>
      </c>
      <c r="C84" s="172">
        <v>4.4000000000000004</v>
      </c>
      <c r="D84" s="172">
        <v>4.4000000000000004</v>
      </c>
      <c r="E84" s="172">
        <v>5.7</v>
      </c>
      <c r="F84" s="172">
        <v>4.5999999999999996</v>
      </c>
      <c r="G84" s="172">
        <v>5.7</v>
      </c>
      <c r="H84" s="172">
        <v>4.3</v>
      </c>
      <c r="I84" s="172">
        <v>3.8</v>
      </c>
      <c r="J84" s="172">
        <v>4.5</v>
      </c>
      <c r="K84" s="172">
        <v>3.7</v>
      </c>
      <c r="L84" s="172">
        <v>3.6</v>
      </c>
      <c r="M84" s="172">
        <v>3.3</v>
      </c>
      <c r="N84" s="172">
        <v>4.2</v>
      </c>
      <c r="O84" s="172">
        <f>SUM(C84:N84)</f>
        <v>52.2</v>
      </c>
      <c r="P84" s="172">
        <v>3.4</v>
      </c>
      <c r="Q84" s="172">
        <v>3.8</v>
      </c>
      <c r="R84" s="172">
        <v>4.8</v>
      </c>
      <c r="S84" s="172">
        <v>3.5</v>
      </c>
      <c r="T84" s="172">
        <v>4.5</v>
      </c>
      <c r="U84" s="172">
        <v>3.5</v>
      </c>
      <c r="V84" s="172">
        <v>3.7</v>
      </c>
      <c r="W84" s="172">
        <v>3.8</v>
      </c>
      <c r="X84" s="172">
        <v>3.5</v>
      </c>
      <c r="Y84" s="172">
        <v>4.5</v>
      </c>
      <c r="Z84" s="172">
        <v>3.6</v>
      </c>
      <c r="AA84" s="172">
        <v>3.8</v>
      </c>
      <c r="AB84" s="173">
        <f>SUM(P84:AA84)</f>
        <v>46.4</v>
      </c>
      <c r="AC84" s="174">
        <f t="shared" si="55"/>
        <v>-5.8000000000000043</v>
      </c>
      <c r="AD84" s="174">
        <f t="shared" si="46"/>
        <v>-11.11111111111112</v>
      </c>
    </row>
    <row r="85" spans="2:31" ht="15.95" customHeight="1" x14ac:dyDescent="0.2">
      <c r="B85" s="175" t="s">
        <v>90</v>
      </c>
      <c r="C85" s="172">
        <v>30.1</v>
      </c>
      <c r="D85" s="172">
        <v>69</v>
      </c>
      <c r="E85" s="172">
        <v>182.4</v>
      </c>
      <c r="F85" s="172">
        <v>82.2</v>
      </c>
      <c r="G85" s="172">
        <v>97</v>
      </c>
      <c r="H85" s="172">
        <v>139.19999999999999</v>
      </c>
      <c r="I85" s="172">
        <v>77</v>
      </c>
      <c r="J85" s="172">
        <v>81.599999999999994</v>
      </c>
      <c r="K85" s="172">
        <v>90.2</v>
      </c>
      <c r="L85" s="172">
        <v>170.3</v>
      </c>
      <c r="M85" s="172">
        <v>153.80000000000001</v>
      </c>
      <c r="N85" s="172">
        <v>163.1</v>
      </c>
      <c r="O85" s="172">
        <f>SUM(C85:N85)</f>
        <v>1335.8999999999999</v>
      </c>
      <c r="P85" s="172">
        <v>196.3</v>
      </c>
      <c r="Q85" s="172">
        <v>72.599999999999994</v>
      </c>
      <c r="R85" s="172">
        <v>74</v>
      </c>
      <c r="S85" s="172">
        <v>71.2</v>
      </c>
      <c r="T85" s="172">
        <v>136.9</v>
      </c>
      <c r="U85" s="172">
        <v>71.3</v>
      </c>
      <c r="V85" s="172">
        <v>132.9</v>
      </c>
      <c r="W85" s="172">
        <v>118.8</v>
      </c>
      <c r="X85" s="172">
        <v>83.4</v>
      </c>
      <c r="Y85" s="172">
        <v>96.4</v>
      </c>
      <c r="Z85" s="172">
        <v>120.8</v>
      </c>
      <c r="AA85" s="172">
        <v>355.6</v>
      </c>
      <c r="AB85" s="173">
        <f>SUM(P85:AA85)</f>
        <v>1530.1999999999998</v>
      </c>
      <c r="AC85" s="174">
        <f t="shared" si="55"/>
        <v>194.29999999999995</v>
      </c>
      <c r="AD85" s="174">
        <f t="shared" si="46"/>
        <v>14.544501833969607</v>
      </c>
    </row>
    <row r="86" spans="2:31" ht="15.95" customHeight="1" x14ac:dyDescent="0.2">
      <c r="B86" s="24" t="s">
        <v>34</v>
      </c>
      <c r="C86" s="17">
        <v>3.8</v>
      </c>
      <c r="D86" s="17">
        <v>4</v>
      </c>
      <c r="E86" s="17">
        <v>5</v>
      </c>
      <c r="F86" s="17">
        <v>3.2</v>
      </c>
      <c r="G86" s="17">
        <v>4.7</v>
      </c>
      <c r="H86" s="17">
        <v>3.7</v>
      </c>
      <c r="I86" s="17">
        <v>4.3</v>
      </c>
      <c r="J86" s="17">
        <v>3.9</v>
      </c>
      <c r="K86" s="17">
        <v>3.6</v>
      </c>
      <c r="L86" s="17">
        <v>4.5</v>
      </c>
      <c r="M86" s="17">
        <v>3.4</v>
      </c>
      <c r="N86" s="17">
        <v>3.3</v>
      </c>
      <c r="O86" s="17">
        <f>SUM(C86:N86)</f>
        <v>47.4</v>
      </c>
      <c r="P86" s="17">
        <v>4.0999999999999996</v>
      </c>
      <c r="Q86" s="17">
        <v>3.4</v>
      </c>
      <c r="R86" s="17">
        <v>4</v>
      </c>
      <c r="S86" s="17">
        <v>3.8</v>
      </c>
      <c r="T86" s="17">
        <v>4</v>
      </c>
      <c r="U86" s="17">
        <v>4.3</v>
      </c>
      <c r="V86" s="17">
        <v>4.0999999999999996</v>
      </c>
      <c r="W86" s="17">
        <v>4.2</v>
      </c>
      <c r="X86" s="17">
        <v>3.8</v>
      </c>
      <c r="Y86" s="17">
        <v>4.5</v>
      </c>
      <c r="Z86" s="17">
        <v>3.6</v>
      </c>
      <c r="AA86" s="17">
        <v>3.2</v>
      </c>
      <c r="AB86" s="46">
        <f>SUM(P86:AA86)</f>
        <v>47.000000000000007</v>
      </c>
      <c r="AC86" s="40">
        <f>+AB86-O86</f>
        <v>-0.39999999999999147</v>
      </c>
      <c r="AD86" s="17">
        <f t="shared" si="46"/>
        <v>-0.84388185654006642</v>
      </c>
    </row>
    <row r="87" spans="2:31" ht="15.95" customHeight="1" x14ac:dyDescent="0.2">
      <c r="B87" s="56" t="s">
        <v>91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f>SUM(C87:N87)</f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13">
        <f>SUM(P87:AA87)</f>
        <v>0</v>
      </c>
      <c r="AC87" s="8">
        <f>+AB87-O87</f>
        <v>0</v>
      </c>
      <c r="AD87" s="7">
        <v>0</v>
      </c>
    </row>
    <row r="88" spans="2:31" ht="15.95" customHeight="1" x14ac:dyDescent="0.2">
      <c r="B88" s="12" t="s">
        <v>92</v>
      </c>
      <c r="C88" s="7">
        <f t="shared" ref="C88:N88" si="62">+C89+C95+C97</f>
        <v>1007.7</v>
      </c>
      <c r="D88" s="7">
        <f t="shared" si="62"/>
        <v>1653.9</v>
      </c>
      <c r="E88" s="7">
        <f t="shared" si="62"/>
        <v>2570.2000000000003</v>
      </c>
      <c r="F88" s="7">
        <f t="shared" si="62"/>
        <v>1110.3</v>
      </c>
      <c r="G88" s="7">
        <f t="shared" si="62"/>
        <v>821.4</v>
      </c>
      <c r="H88" s="7">
        <f t="shared" si="62"/>
        <v>9016.1</v>
      </c>
      <c r="I88" s="7">
        <f t="shared" si="62"/>
        <v>1941.4</v>
      </c>
      <c r="J88" s="7">
        <f t="shared" si="62"/>
        <v>1110.7</v>
      </c>
      <c r="K88" s="7">
        <f t="shared" si="62"/>
        <v>983.40000000000009</v>
      </c>
      <c r="L88" s="7">
        <f t="shared" si="62"/>
        <v>1224.8</v>
      </c>
      <c r="M88" s="7">
        <f t="shared" si="62"/>
        <v>1472.9</v>
      </c>
      <c r="N88" s="7">
        <f t="shared" si="62"/>
        <v>5987.4000000000005</v>
      </c>
      <c r="O88" s="7">
        <f>+O89+O95+O97</f>
        <v>28900.2</v>
      </c>
      <c r="P88" s="7">
        <f t="shared" ref="P88:AA88" si="63">+P89+P95+P97</f>
        <v>1043.6999999999998</v>
      </c>
      <c r="Q88" s="7">
        <f t="shared" si="63"/>
        <v>1215.2</v>
      </c>
      <c r="R88" s="7">
        <f t="shared" si="63"/>
        <v>901.3</v>
      </c>
      <c r="S88" s="7">
        <f t="shared" si="63"/>
        <v>1050.3</v>
      </c>
      <c r="T88" s="7">
        <f t="shared" si="63"/>
        <v>1135.8</v>
      </c>
      <c r="U88" s="7">
        <f t="shared" si="63"/>
        <v>925.8</v>
      </c>
      <c r="V88" s="7">
        <f t="shared" si="63"/>
        <v>1164.8</v>
      </c>
      <c r="W88" s="7">
        <f t="shared" si="63"/>
        <v>10698.9</v>
      </c>
      <c r="X88" s="7">
        <f t="shared" si="63"/>
        <v>1134.9000000000001</v>
      </c>
      <c r="Y88" s="7">
        <f t="shared" si="63"/>
        <v>1482.2</v>
      </c>
      <c r="Z88" s="7">
        <f t="shared" si="63"/>
        <v>1276.4000000000001</v>
      </c>
      <c r="AA88" s="7">
        <f t="shared" si="63"/>
        <v>1498.6</v>
      </c>
      <c r="AB88" s="13">
        <f>+AB89+AB95+AB97</f>
        <v>23527.9</v>
      </c>
      <c r="AC88" s="8">
        <f t="shared" si="55"/>
        <v>-5372.2999999999993</v>
      </c>
      <c r="AD88" s="7">
        <f t="shared" si="46"/>
        <v>-18.5891447118013</v>
      </c>
      <c r="AE88" s="14"/>
    </row>
    <row r="89" spans="2:31" ht="15.95" customHeight="1" x14ac:dyDescent="0.2">
      <c r="B89" s="56" t="s">
        <v>93</v>
      </c>
      <c r="C89" s="7">
        <f t="shared" ref="C89:H89" si="64">SUM(C90:C94)</f>
        <v>157.70000000000002</v>
      </c>
      <c r="D89" s="55">
        <f t="shared" ref="D89" si="65">SUM(D90:D94)</f>
        <v>95.6</v>
      </c>
      <c r="E89" s="55">
        <f>SUM(E90:E94)</f>
        <v>1555</v>
      </c>
      <c r="F89" s="55">
        <f>SUM(F90:F94)</f>
        <v>117.6</v>
      </c>
      <c r="G89" s="55">
        <f t="shared" si="64"/>
        <v>53.6</v>
      </c>
      <c r="H89" s="55">
        <f t="shared" si="64"/>
        <v>7968.2</v>
      </c>
      <c r="I89" s="55">
        <f>SUM(I90:I94)</f>
        <v>1139</v>
      </c>
      <c r="J89" s="55">
        <f t="shared" ref="J89" si="66">SUM(J90:J94)</f>
        <v>108.5</v>
      </c>
      <c r="K89" s="55">
        <f>SUM(K90:K94)</f>
        <v>106.8</v>
      </c>
      <c r="L89" s="55">
        <f>SUM(L90:L94)</f>
        <v>330.79999999999995</v>
      </c>
      <c r="M89" s="55">
        <f>SUM(M90:M94)</f>
        <v>142</v>
      </c>
      <c r="N89" s="55">
        <f>SUM(N90:N94)</f>
        <v>1584</v>
      </c>
      <c r="O89" s="7">
        <f>SUM(O90:O94)</f>
        <v>13358.800000000001</v>
      </c>
      <c r="P89" s="7">
        <f t="shared" ref="P89:AA89" si="67">SUM(P90:P94)</f>
        <v>137.89999999999998</v>
      </c>
      <c r="Q89" s="55">
        <f t="shared" si="67"/>
        <v>46.2</v>
      </c>
      <c r="R89" s="55">
        <f t="shared" si="67"/>
        <v>42.8</v>
      </c>
      <c r="S89" s="55">
        <f t="shared" si="67"/>
        <v>140.4</v>
      </c>
      <c r="T89" s="55">
        <f t="shared" si="67"/>
        <v>61.7</v>
      </c>
      <c r="U89" s="55">
        <f t="shared" si="67"/>
        <v>78</v>
      </c>
      <c r="V89" s="55">
        <f t="shared" si="67"/>
        <v>290.7</v>
      </c>
      <c r="W89" s="55">
        <f t="shared" si="67"/>
        <v>9084.7999999999993</v>
      </c>
      <c r="X89" s="55">
        <f t="shared" si="67"/>
        <v>261.8</v>
      </c>
      <c r="Y89" s="55">
        <f t="shared" si="67"/>
        <v>450.70000000000005</v>
      </c>
      <c r="Z89" s="55">
        <f t="shared" si="67"/>
        <v>376.40000000000003</v>
      </c>
      <c r="AA89" s="55">
        <f t="shared" si="67"/>
        <v>562.79999999999995</v>
      </c>
      <c r="AB89" s="13">
        <f>SUM(AB90:AB94)</f>
        <v>11534.2</v>
      </c>
      <c r="AC89" s="8">
        <f t="shared" si="55"/>
        <v>-1824.6000000000004</v>
      </c>
      <c r="AD89" s="7">
        <f t="shared" si="46"/>
        <v>-13.658412432254396</v>
      </c>
    </row>
    <row r="90" spans="2:31" ht="15.95" customHeight="1" x14ac:dyDescent="0.2">
      <c r="B90" s="66" t="s">
        <v>94</v>
      </c>
      <c r="C90" s="17">
        <v>0</v>
      </c>
      <c r="D90" s="17">
        <v>0</v>
      </c>
      <c r="E90" s="17">
        <v>1504.3</v>
      </c>
      <c r="F90" s="17">
        <v>0</v>
      </c>
      <c r="G90" s="17">
        <v>0</v>
      </c>
      <c r="H90" s="17">
        <v>7929.3</v>
      </c>
      <c r="I90" s="17">
        <v>1000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f t="shared" ref="O90:O100" si="68">SUM(C90:N90)</f>
        <v>10433.6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8820</v>
      </c>
      <c r="X90" s="17">
        <v>0</v>
      </c>
      <c r="Y90" s="17">
        <v>0</v>
      </c>
      <c r="Z90" s="17">
        <v>0</v>
      </c>
      <c r="AA90" s="17">
        <v>0</v>
      </c>
      <c r="AB90" s="46">
        <f t="shared" ref="AB90:AB100" si="69">SUM(P90:AA90)</f>
        <v>8820</v>
      </c>
      <c r="AC90" s="67">
        <f t="shared" si="55"/>
        <v>-1613.6000000000004</v>
      </c>
      <c r="AD90" s="17">
        <v>0</v>
      </c>
    </row>
    <row r="91" spans="2:31" ht="15.95" customHeight="1" x14ac:dyDescent="0.2">
      <c r="B91" s="66" t="s">
        <v>95</v>
      </c>
      <c r="C91" s="17">
        <v>108.9</v>
      </c>
      <c r="D91" s="17">
        <v>95.6</v>
      </c>
      <c r="E91" s="17">
        <v>50.7</v>
      </c>
      <c r="F91" s="17">
        <v>48.9</v>
      </c>
      <c r="G91" s="17">
        <v>52.9</v>
      </c>
      <c r="H91" s="17">
        <v>38.9</v>
      </c>
      <c r="I91" s="17">
        <v>79.3</v>
      </c>
      <c r="J91" s="17">
        <v>108.5</v>
      </c>
      <c r="K91" s="17">
        <v>106.8</v>
      </c>
      <c r="L91" s="17">
        <v>253.7</v>
      </c>
      <c r="M91" s="17">
        <v>141.30000000000001</v>
      </c>
      <c r="N91" s="17">
        <v>1584</v>
      </c>
      <c r="O91" s="17">
        <f t="shared" si="68"/>
        <v>2669.5</v>
      </c>
      <c r="P91" s="17">
        <v>58.8</v>
      </c>
      <c r="Q91" s="17">
        <v>46.2</v>
      </c>
      <c r="R91" s="17">
        <v>42.8</v>
      </c>
      <c r="S91" s="17">
        <v>53.1</v>
      </c>
      <c r="T91" s="17">
        <v>61.7</v>
      </c>
      <c r="U91" s="17">
        <v>78</v>
      </c>
      <c r="V91" s="17">
        <v>56.6</v>
      </c>
      <c r="W91" s="17">
        <v>52.3</v>
      </c>
      <c r="X91" s="17">
        <v>39.799999999999997</v>
      </c>
      <c r="Y91" s="17">
        <v>40.1</v>
      </c>
      <c r="Z91" s="17">
        <v>42.1</v>
      </c>
      <c r="AA91" s="17">
        <v>374.6</v>
      </c>
      <c r="AB91" s="46">
        <f t="shared" si="69"/>
        <v>946.10000000000014</v>
      </c>
      <c r="AC91" s="40">
        <f t="shared" si="55"/>
        <v>-1723.3999999999999</v>
      </c>
      <c r="AD91" s="17">
        <f t="shared" si="46"/>
        <v>-64.558906162202661</v>
      </c>
    </row>
    <row r="92" spans="2:31" ht="15.95" customHeight="1" x14ac:dyDescent="0.2">
      <c r="B92" s="66" t="s">
        <v>96</v>
      </c>
      <c r="C92" s="17">
        <v>41</v>
      </c>
      <c r="D92" s="17">
        <v>0</v>
      </c>
      <c r="E92" s="17">
        <v>0</v>
      </c>
      <c r="F92" s="17">
        <v>68.7</v>
      </c>
      <c r="G92" s="17">
        <v>0.5</v>
      </c>
      <c r="H92" s="17">
        <v>0</v>
      </c>
      <c r="I92" s="17">
        <v>59.7</v>
      </c>
      <c r="J92" s="17">
        <v>0</v>
      </c>
      <c r="K92" s="17">
        <v>0</v>
      </c>
      <c r="L92" s="17">
        <v>77.099999999999994</v>
      </c>
      <c r="M92" s="17">
        <v>0.7</v>
      </c>
      <c r="N92" s="17">
        <v>0</v>
      </c>
      <c r="O92" s="17">
        <f t="shared" si="68"/>
        <v>247.7</v>
      </c>
      <c r="P92" s="17">
        <v>79.099999999999994</v>
      </c>
      <c r="Q92" s="17">
        <v>0</v>
      </c>
      <c r="R92" s="17">
        <v>0</v>
      </c>
      <c r="S92" s="17">
        <v>87.3</v>
      </c>
      <c r="T92" s="17">
        <v>0</v>
      </c>
      <c r="U92" s="17">
        <v>0</v>
      </c>
      <c r="V92" s="17">
        <v>234.1</v>
      </c>
      <c r="W92" s="17">
        <v>212.5</v>
      </c>
      <c r="X92" s="17">
        <v>222</v>
      </c>
      <c r="Y92" s="17">
        <v>410.6</v>
      </c>
      <c r="Z92" s="17">
        <v>334.3</v>
      </c>
      <c r="AA92" s="17">
        <v>188.2</v>
      </c>
      <c r="AB92" s="46">
        <f t="shared" si="69"/>
        <v>1768.1</v>
      </c>
      <c r="AC92" s="40">
        <f t="shared" si="55"/>
        <v>1520.3999999999999</v>
      </c>
      <c r="AD92" s="17">
        <f t="shared" si="46"/>
        <v>613.80702462656438</v>
      </c>
    </row>
    <row r="93" spans="2:31" ht="15.95" customHeight="1" x14ac:dyDescent="0.2">
      <c r="B93" s="66" t="s">
        <v>97</v>
      </c>
      <c r="C93" s="16">
        <v>0</v>
      </c>
      <c r="D93" s="16">
        <v>0</v>
      </c>
      <c r="E93" s="16">
        <v>0</v>
      </c>
      <c r="F93" s="16">
        <v>0</v>
      </c>
      <c r="G93" s="16">
        <v>0.2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7">
        <f t="shared" si="68"/>
        <v>0.2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46">
        <f t="shared" si="69"/>
        <v>0</v>
      </c>
      <c r="AC93" s="68">
        <v>0</v>
      </c>
      <c r="AD93" s="69">
        <v>0</v>
      </c>
    </row>
    <row r="94" spans="2:31" s="72" customFormat="1" ht="15.95" customHeight="1" x14ac:dyDescent="0.2">
      <c r="B94" s="70" t="s">
        <v>98</v>
      </c>
      <c r="C94" s="35">
        <v>7.8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17">
        <f t="shared" si="68"/>
        <v>7.8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46">
        <f t="shared" si="69"/>
        <v>0</v>
      </c>
      <c r="AC94" s="71">
        <f t="shared" si="55"/>
        <v>-7.8</v>
      </c>
      <c r="AD94" s="17">
        <f t="shared" ref="AD94:AD98" si="70">+AC94/O94*100</f>
        <v>-100</v>
      </c>
    </row>
    <row r="95" spans="2:31" ht="15.95" customHeight="1" x14ac:dyDescent="0.2">
      <c r="B95" s="56" t="s">
        <v>99</v>
      </c>
      <c r="C95" s="7">
        <v>99.6</v>
      </c>
      <c r="D95" s="7">
        <v>816.2</v>
      </c>
      <c r="E95" s="7">
        <v>96.4</v>
      </c>
      <c r="F95" s="7">
        <v>95.2</v>
      </c>
      <c r="G95" s="7">
        <v>98.9</v>
      </c>
      <c r="H95" s="7">
        <v>96.6</v>
      </c>
      <c r="I95" s="7">
        <v>106.7</v>
      </c>
      <c r="J95" s="7">
        <v>116.4</v>
      </c>
      <c r="K95" s="7">
        <v>111.9</v>
      </c>
      <c r="L95" s="7">
        <v>137.6</v>
      </c>
      <c r="M95" s="7">
        <v>136.6</v>
      </c>
      <c r="N95" s="7">
        <v>236.8</v>
      </c>
      <c r="O95" s="7">
        <f t="shared" si="68"/>
        <v>2148.9</v>
      </c>
      <c r="P95" s="7">
        <v>165.1</v>
      </c>
      <c r="Q95" s="7">
        <v>122.1</v>
      </c>
      <c r="R95" s="7">
        <v>82.5</v>
      </c>
      <c r="S95" s="7">
        <v>116.1</v>
      </c>
      <c r="T95" s="7">
        <v>112.1</v>
      </c>
      <c r="U95" s="7">
        <v>80.2</v>
      </c>
      <c r="V95" s="7">
        <v>105</v>
      </c>
      <c r="W95" s="7">
        <v>88.1</v>
      </c>
      <c r="X95" s="7">
        <v>97.2</v>
      </c>
      <c r="Y95" s="7">
        <v>100</v>
      </c>
      <c r="Z95" s="7">
        <v>82.8</v>
      </c>
      <c r="AA95" s="7">
        <v>101.7</v>
      </c>
      <c r="AB95" s="13">
        <f t="shared" si="69"/>
        <v>1252.9000000000001</v>
      </c>
      <c r="AC95" s="8">
        <f t="shared" si="55"/>
        <v>-896</v>
      </c>
      <c r="AD95" s="7">
        <f t="shared" si="70"/>
        <v>-41.695751314626087</v>
      </c>
    </row>
    <row r="96" spans="2:31" ht="15.95" customHeight="1" x14ac:dyDescent="0.2">
      <c r="B96" s="171" t="s">
        <v>100</v>
      </c>
      <c r="C96" s="172">
        <v>92.6</v>
      </c>
      <c r="D96" s="172">
        <v>74.400000000000006</v>
      </c>
      <c r="E96" s="172">
        <v>72.2</v>
      </c>
      <c r="F96" s="172">
        <v>71.099999999999994</v>
      </c>
      <c r="G96" s="172">
        <v>78</v>
      </c>
      <c r="H96" s="172">
        <v>80.5</v>
      </c>
      <c r="I96" s="172">
        <v>86.1</v>
      </c>
      <c r="J96" s="172">
        <v>75.099999999999994</v>
      </c>
      <c r="K96" s="172">
        <v>76</v>
      </c>
      <c r="L96" s="172">
        <v>82.9</v>
      </c>
      <c r="M96" s="172">
        <v>70.8</v>
      </c>
      <c r="N96" s="172">
        <v>74.900000000000006</v>
      </c>
      <c r="O96" s="172">
        <f t="shared" si="68"/>
        <v>934.59999999999991</v>
      </c>
      <c r="P96" s="172">
        <v>101</v>
      </c>
      <c r="Q96" s="172">
        <v>70.400000000000006</v>
      </c>
      <c r="R96" s="172">
        <v>71</v>
      </c>
      <c r="S96" s="172">
        <v>76.099999999999994</v>
      </c>
      <c r="T96" s="172">
        <v>69.2</v>
      </c>
      <c r="U96" s="172">
        <v>70.099999999999994</v>
      </c>
      <c r="V96" s="172">
        <v>78</v>
      </c>
      <c r="W96" s="172">
        <v>73.8</v>
      </c>
      <c r="X96" s="172">
        <v>81.099999999999994</v>
      </c>
      <c r="Y96" s="172">
        <v>82.4</v>
      </c>
      <c r="Z96" s="172">
        <v>68.400000000000006</v>
      </c>
      <c r="AA96" s="172">
        <v>73.5</v>
      </c>
      <c r="AB96" s="173">
        <f t="shared" si="69"/>
        <v>914.99999999999989</v>
      </c>
      <c r="AC96" s="174">
        <f t="shared" si="55"/>
        <v>-19.600000000000023</v>
      </c>
      <c r="AD96" s="174">
        <f t="shared" si="70"/>
        <v>-2.0971538626150252</v>
      </c>
    </row>
    <row r="97" spans="2:32" ht="15.75" customHeight="1" x14ac:dyDescent="0.2">
      <c r="B97" s="56" t="s">
        <v>101</v>
      </c>
      <c r="C97" s="7">
        <f t="shared" ref="C97:I97" si="71">SUM(C98:C100)</f>
        <v>750.4</v>
      </c>
      <c r="D97" s="7">
        <f t="shared" si="71"/>
        <v>742.1</v>
      </c>
      <c r="E97" s="7">
        <f t="shared" si="71"/>
        <v>918.80000000000007</v>
      </c>
      <c r="F97" s="7">
        <f t="shared" si="71"/>
        <v>897.5</v>
      </c>
      <c r="G97" s="7">
        <f t="shared" si="71"/>
        <v>668.9</v>
      </c>
      <c r="H97" s="7">
        <f t="shared" si="71"/>
        <v>951.3</v>
      </c>
      <c r="I97" s="7">
        <f t="shared" si="71"/>
        <v>695.7</v>
      </c>
      <c r="J97" s="7">
        <f t="shared" ref="J97:K97" si="72">SUM(J98:J100)</f>
        <v>885.80000000000007</v>
      </c>
      <c r="K97" s="7">
        <f t="shared" si="72"/>
        <v>764.7</v>
      </c>
      <c r="L97" s="7">
        <v>756.4</v>
      </c>
      <c r="M97" s="7">
        <f>+M98+M100+M99</f>
        <v>1194.3</v>
      </c>
      <c r="N97" s="7">
        <f>+N98+N100+N99</f>
        <v>4166.6000000000004</v>
      </c>
      <c r="O97" s="7">
        <f t="shared" si="68"/>
        <v>13392.5</v>
      </c>
      <c r="P97" s="7">
        <f t="shared" ref="P97:AA97" si="73">SUM(P98:P100)</f>
        <v>740.69999999999993</v>
      </c>
      <c r="Q97" s="7">
        <f t="shared" si="73"/>
        <v>1046.9000000000001</v>
      </c>
      <c r="R97" s="7">
        <f t="shared" si="73"/>
        <v>776</v>
      </c>
      <c r="S97" s="7">
        <f t="shared" si="73"/>
        <v>793.8</v>
      </c>
      <c r="T97" s="7">
        <f t="shared" si="73"/>
        <v>962</v>
      </c>
      <c r="U97" s="7">
        <f t="shared" si="73"/>
        <v>767.6</v>
      </c>
      <c r="V97" s="7">
        <f t="shared" si="73"/>
        <v>769.1</v>
      </c>
      <c r="W97" s="7">
        <f t="shared" ref="W97:Y97" si="74">SUM(W98:W100)</f>
        <v>1526</v>
      </c>
      <c r="X97" s="7">
        <f t="shared" si="74"/>
        <v>775.9</v>
      </c>
      <c r="Y97" s="7">
        <f t="shared" si="74"/>
        <v>931.5</v>
      </c>
      <c r="Z97" s="7">
        <f t="shared" si="73"/>
        <v>817.19999999999993</v>
      </c>
      <c r="AA97" s="7">
        <f t="shared" si="73"/>
        <v>834.1</v>
      </c>
      <c r="AB97" s="7">
        <f t="shared" si="69"/>
        <v>10740.800000000001</v>
      </c>
      <c r="AC97" s="8">
        <f t="shared" si="55"/>
        <v>-2651.6999999999989</v>
      </c>
      <c r="AD97" s="7">
        <f t="shared" si="70"/>
        <v>-19.799887997013247</v>
      </c>
    </row>
    <row r="98" spans="2:32" s="38" customFormat="1" ht="15.95" customHeight="1" x14ac:dyDescent="0.2">
      <c r="B98" s="70" t="s">
        <v>102</v>
      </c>
      <c r="C98" s="35">
        <v>745.1</v>
      </c>
      <c r="D98" s="35">
        <v>737.5</v>
      </c>
      <c r="E98" s="35">
        <v>913.2</v>
      </c>
      <c r="F98" s="35">
        <v>726.3</v>
      </c>
      <c r="G98" s="35">
        <v>661.8</v>
      </c>
      <c r="H98" s="35">
        <v>946.5</v>
      </c>
      <c r="I98" s="35">
        <v>691.5</v>
      </c>
      <c r="J98" s="35">
        <v>881.6</v>
      </c>
      <c r="K98" s="35">
        <v>760.5</v>
      </c>
      <c r="L98" s="35">
        <v>753.8</v>
      </c>
      <c r="M98" s="35">
        <v>879.9</v>
      </c>
      <c r="N98" s="35">
        <v>829.7</v>
      </c>
      <c r="O98" s="17">
        <f t="shared" si="68"/>
        <v>9527.4000000000015</v>
      </c>
      <c r="P98" s="35">
        <v>736.3</v>
      </c>
      <c r="Q98" s="35">
        <v>1040.5</v>
      </c>
      <c r="R98" s="35">
        <v>766.8</v>
      </c>
      <c r="S98" s="35">
        <v>785.8</v>
      </c>
      <c r="T98" s="35">
        <v>959</v>
      </c>
      <c r="U98" s="35">
        <v>754.7</v>
      </c>
      <c r="V98" s="35">
        <v>760</v>
      </c>
      <c r="W98" s="35">
        <v>1012.4</v>
      </c>
      <c r="X98" s="35">
        <v>771.9</v>
      </c>
      <c r="Y98" s="35">
        <v>927.8</v>
      </c>
      <c r="Z98" s="35">
        <v>813.4</v>
      </c>
      <c r="AA98" s="35">
        <v>830.1</v>
      </c>
      <c r="AB98" s="36">
        <f t="shared" si="69"/>
        <v>10158.699999999999</v>
      </c>
      <c r="AC98" s="37">
        <f t="shared" si="55"/>
        <v>631.29999999999745</v>
      </c>
      <c r="AD98" s="35">
        <f t="shared" si="70"/>
        <v>6.6261519407183211</v>
      </c>
    </row>
    <row r="99" spans="2:32" s="38" customFormat="1" ht="15.95" customHeight="1" x14ac:dyDescent="0.2">
      <c r="B99" s="70" t="s">
        <v>103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17">
        <f t="shared" si="68"/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6">
        <f t="shared" si="69"/>
        <v>0</v>
      </c>
      <c r="AC99" s="37">
        <f t="shared" si="55"/>
        <v>0</v>
      </c>
      <c r="AD99" s="35">
        <v>0</v>
      </c>
    </row>
    <row r="100" spans="2:32" s="38" customFormat="1" ht="15.95" customHeight="1" x14ac:dyDescent="0.2">
      <c r="B100" s="66" t="s">
        <v>34</v>
      </c>
      <c r="C100" s="17">
        <v>5.3</v>
      </c>
      <c r="D100" s="17">
        <v>4.5999999999999996</v>
      </c>
      <c r="E100" s="17">
        <v>5.6</v>
      </c>
      <c r="F100" s="17">
        <v>171.2</v>
      </c>
      <c r="G100" s="17">
        <v>7.1</v>
      </c>
      <c r="H100" s="17">
        <v>4.8</v>
      </c>
      <c r="I100" s="17">
        <v>4.2</v>
      </c>
      <c r="J100" s="17">
        <v>4.2</v>
      </c>
      <c r="K100" s="17">
        <v>4.2</v>
      </c>
      <c r="L100" s="17">
        <v>2.6</v>
      </c>
      <c r="M100" s="17">
        <v>314.39999999999998</v>
      </c>
      <c r="N100" s="17">
        <v>3336.9</v>
      </c>
      <c r="O100" s="17">
        <f t="shared" si="68"/>
        <v>3865.1</v>
      </c>
      <c r="P100" s="17">
        <v>4.4000000000000004</v>
      </c>
      <c r="Q100" s="17">
        <v>6.4</v>
      </c>
      <c r="R100" s="17">
        <v>9.1999999999999993</v>
      </c>
      <c r="S100" s="17">
        <v>8</v>
      </c>
      <c r="T100" s="17">
        <v>3</v>
      </c>
      <c r="U100" s="17">
        <v>12.9</v>
      </c>
      <c r="V100" s="17">
        <v>9.1</v>
      </c>
      <c r="W100" s="17">
        <f>5.9+507.7</f>
        <v>513.6</v>
      </c>
      <c r="X100" s="17">
        <v>4</v>
      </c>
      <c r="Y100" s="17">
        <v>3.7</v>
      </c>
      <c r="Z100" s="17">
        <v>3.8</v>
      </c>
      <c r="AA100" s="17">
        <v>4</v>
      </c>
      <c r="AB100" s="73">
        <f t="shared" si="69"/>
        <v>582.1</v>
      </c>
      <c r="AC100" s="40">
        <f t="shared" si="55"/>
        <v>-3283</v>
      </c>
      <c r="AD100" s="35">
        <f t="shared" ref="AD100:AD109" si="75">+AC100/O100*100</f>
        <v>-84.939587591524159</v>
      </c>
      <c r="AE100" s="14"/>
    </row>
    <row r="101" spans="2:32" ht="15.95" customHeight="1" x14ac:dyDescent="0.2">
      <c r="B101" s="63" t="s">
        <v>104</v>
      </c>
      <c r="C101" s="7">
        <f t="shared" ref="C101:N101" si="76">+C105+C102</f>
        <v>0</v>
      </c>
      <c r="D101" s="7">
        <f t="shared" si="76"/>
        <v>0</v>
      </c>
      <c r="E101" s="7">
        <f t="shared" si="76"/>
        <v>2737</v>
      </c>
      <c r="F101" s="7">
        <f t="shared" si="76"/>
        <v>544.29999999999995</v>
      </c>
      <c r="G101" s="7">
        <f t="shared" si="76"/>
        <v>815.4</v>
      </c>
      <c r="H101" s="7">
        <f t="shared" si="76"/>
        <v>848.9</v>
      </c>
      <c r="I101" s="7">
        <f t="shared" si="76"/>
        <v>0</v>
      </c>
      <c r="J101" s="7">
        <f t="shared" si="76"/>
        <v>0</v>
      </c>
      <c r="K101" s="7">
        <f t="shared" si="76"/>
        <v>0</v>
      </c>
      <c r="L101" s="7">
        <f t="shared" si="76"/>
        <v>879.19999999999993</v>
      </c>
      <c r="M101" s="7">
        <f t="shared" si="76"/>
        <v>1699.9</v>
      </c>
      <c r="N101" s="7">
        <f t="shared" si="76"/>
        <v>1142.4000000000001</v>
      </c>
      <c r="O101" s="7">
        <f>+O105+O102</f>
        <v>8667.1</v>
      </c>
      <c r="P101" s="7">
        <f t="shared" ref="P101:AA101" si="77">+P105+P102</f>
        <v>877.5</v>
      </c>
      <c r="Q101" s="7">
        <f t="shared" si="77"/>
        <v>0</v>
      </c>
      <c r="R101" s="7">
        <f t="shared" si="77"/>
        <v>1782.8</v>
      </c>
      <c r="S101" s="7">
        <f t="shared" si="77"/>
        <v>0</v>
      </c>
      <c r="T101" s="7">
        <f>+T105+T102</f>
        <v>0</v>
      </c>
      <c r="U101" s="7">
        <f t="shared" si="77"/>
        <v>0</v>
      </c>
      <c r="V101" s="7">
        <f t="shared" si="77"/>
        <v>0</v>
      </c>
      <c r="W101" s="7">
        <f t="shared" si="77"/>
        <v>37.5</v>
      </c>
      <c r="X101" s="7">
        <f t="shared" si="77"/>
        <v>0</v>
      </c>
      <c r="Y101" s="7">
        <f t="shared" si="77"/>
        <v>75.7</v>
      </c>
      <c r="Z101" s="7">
        <f t="shared" si="77"/>
        <v>0</v>
      </c>
      <c r="AA101" s="7">
        <f t="shared" si="77"/>
        <v>0</v>
      </c>
      <c r="AB101" s="13">
        <f>+AB105+AB102</f>
        <v>2773.5</v>
      </c>
      <c r="AC101" s="8">
        <f t="shared" si="55"/>
        <v>-5893.6</v>
      </c>
      <c r="AD101" s="7">
        <v>0</v>
      </c>
      <c r="AE101" s="14"/>
    </row>
    <row r="102" spans="2:32" ht="15.95" customHeight="1" x14ac:dyDescent="0.2">
      <c r="B102" s="74" t="s">
        <v>105</v>
      </c>
      <c r="C102" s="53">
        <f t="shared" ref="C102:N102" si="78">+C103+C104</f>
        <v>0</v>
      </c>
      <c r="D102" s="53">
        <f t="shared" si="78"/>
        <v>0</v>
      </c>
      <c r="E102" s="53">
        <f t="shared" si="78"/>
        <v>0</v>
      </c>
      <c r="F102" s="53">
        <f t="shared" si="78"/>
        <v>0</v>
      </c>
      <c r="G102" s="53">
        <f t="shared" si="78"/>
        <v>0</v>
      </c>
      <c r="H102" s="53">
        <f t="shared" si="78"/>
        <v>25.3</v>
      </c>
      <c r="I102" s="53">
        <f t="shared" si="78"/>
        <v>0</v>
      </c>
      <c r="J102" s="53">
        <f t="shared" si="78"/>
        <v>0</v>
      </c>
      <c r="K102" s="53">
        <f t="shared" si="78"/>
        <v>0</v>
      </c>
      <c r="L102" s="53">
        <f t="shared" si="78"/>
        <v>26.3</v>
      </c>
      <c r="M102" s="53">
        <f t="shared" si="78"/>
        <v>0</v>
      </c>
      <c r="N102" s="53">
        <f t="shared" si="78"/>
        <v>1142.4000000000001</v>
      </c>
      <c r="O102" s="53">
        <f>+O103+O104</f>
        <v>1194</v>
      </c>
      <c r="P102" s="53">
        <f t="shared" ref="P102:AA102" si="79">+P103+P104</f>
        <v>0</v>
      </c>
      <c r="Q102" s="53">
        <f t="shared" si="79"/>
        <v>0</v>
      </c>
      <c r="R102" s="53">
        <f t="shared" si="79"/>
        <v>17.8</v>
      </c>
      <c r="S102" s="53">
        <f t="shared" si="79"/>
        <v>0</v>
      </c>
      <c r="T102" s="53">
        <f t="shared" si="79"/>
        <v>0</v>
      </c>
      <c r="U102" s="53">
        <f t="shared" si="79"/>
        <v>0</v>
      </c>
      <c r="V102" s="53">
        <f t="shared" si="79"/>
        <v>0</v>
      </c>
      <c r="W102" s="53">
        <f t="shared" si="79"/>
        <v>37.5</v>
      </c>
      <c r="X102" s="53">
        <f t="shared" si="79"/>
        <v>0</v>
      </c>
      <c r="Y102" s="53">
        <f t="shared" si="79"/>
        <v>75.7</v>
      </c>
      <c r="Z102" s="53">
        <f t="shared" si="79"/>
        <v>0</v>
      </c>
      <c r="AA102" s="53">
        <f t="shared" si="79"/>
        <v>0</v>
      </c>
      <c r="AB102" s="53">
        <f>+AB103+AB104</f>
        <v>131</v>
      </c>
      <c r="AC102" s="54">
        <f t="shared" si="55"/>
        <v>-1063</v>
      </c>
      <c r="AD102" s="75">
        <v>0</v>
      </c>
      <c r="AE102" s="14"/>
    </row>
    <row r="103" spans="2:32" ht="15.95" customHeight="1" x14ac:dyDescent="0.2">
      <c r="B103" s="66" t="s">
        <v>106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25.3</v>
      </c>
      <c r="I103" s="17">
        <v>0</v>
      </c>
      <c r="J103" s="17">
        <v>0</v>
      </c>
      <c r="K103" s="17">
        <v>0</v>
      </c>
      <c r="L103" s="17">
        <v>26.3</v>
      </c>
      <c r="M103" s="17">
        <v>0</v>
      </c>
      <c r="N103" s="17">
        <v>0</v>
      </c>
      <c r="O103" s="17">
        <f>SUM(C103:N103)</f>
        <v>51.6</v>
      </c>
      <c r="P103" s="17">
        <v>0</v>
      </c>
      <c r="Q103" s="17">
        <v>0</v>
      </c>
      <c r="R103" s="17">
        <v>17.8</v>
      </c>
      <c r="S103" s="17">
        <v>0</v>
      </c>
      <c r="T103" s="17">
        <v>0</v>
      </c>
      <c r="U103" s="17">
        <v>0</v>
      </c>
      <c r="V103" s="17">
        <v>0</v>
      </c>
      <c r="W103" s="17">
        <v>37.5</v>
      </c>
      <c r="X103" s="17">
        <v>0</v>
      </c>
      <c r="Y103" s="17">
        <v>75.7</v>
      </c>
      <c r="Z103" s="17">
        <v>0</v>
      </c>
      <c r="AA103" s="17">
        <v>0</v>
      </c>
      <c r="AB103" s="46">
        <f>SUM(P103:AA103)</f>
        <v>131</v>
      </c>
      <c r="AC103" s="40">
        <f t="shared" si="55"/>
        <v>79.400000000000006</v>
      </c>
      <c r="AD103" s="35">
        <v>0</v>
      </c>
      <c r="AE103" s="14"/>
    </row>
    <row r="104" spans="2:32" ht="15.95" customHeight="1" x14ac:dyDescent="0.2">
      <c r="B104" s="66" t="s">
        <v>107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1142.4000000000001</v>
      </c>
      <c r="O104" s="17">
        <f>SUM(C104:N104)</f>
        <v>1142.4000000000001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46">
        <f>SUM(P104:AA104)</f>
        <v>0</v>
      </c>
      <c r="AC104" s="40">
        <f t="shared" si="55"/>
        <v>-1142.4000000000001</v>
      </c>
      <c r="AD104" s="35">
        <v>0</v>
      </c>
      <c r="AE104" s="14"/>
    </row>
    <row r="105" spans="2:32" ht="15.95" customHeight="1" x14ac:dyDescent="0.2">
      <c r="B105" s="15" t="s">
        <v>108</v>
      </c>
      <c r="C105" s="17">
        <v>0</v>
      </c>
      <c r="D105" s="17">
        <v>0</v>
      </c>
      <c r="E105" s="17">
        <v>2737</v>
      </c>
      <c r="F105" s="17">
        <v>544.29999999999995</v>
      </c>
      <c r="G105" s="17">
        <v>815.4</v>
      </c>
      <c r="H105" s="17">
        <v>823.6</v>
      </c>
      <c r="I105" s="17">
        <v>0</v>
      </c>
      <c r="J105" s="17">
        <v>0</v>
      </c>
      <c r="K105" s="17">
        <v>0</v>
      </c>
      <c r="L105" s="17">
        <v>852.9</v>
      </c>
      <c r="M105" s="17">
        <v>1699.9</v>
      </c>
      <c r="N105" s="17">
        <v>0</v>
      </c>
      <c r="O105" s="17">
        <f>SUM(C105:N105)</f>
        <v>7473.1</v>
      </c>
      <c r="P105" s="17">
        <v>877.5</v>
      </c>
      <c r="Q105" s="17">
        <v>0</v>
      </c>
      <c r="R105" s="17">
        <v>1765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46">
        <f>SUM(P105:AA105)</f>
        <v>2642.5</v>
      </c>
      <c r="AC105" s="40">
        <f t="shared" si="55"/>
        <v>-4830.6000000000004</v>
      </c>
      <c r="AD105" s="35">
        <v>0</v>
      </c>
    </row>
    <row r="106" spans="2:32" ht="20.25" customHeight="1" thickBot="1" x14ac:dyDescent="0.25">
      <c r="B106" s="76" t="s">
        <v>109</v>
      </c>
      <c r="C106" s="77">
        <f t="shared" ref="C106:AB106" si="80">+C101+C8</f>
        <v>85752.3</v>
      </c>
      <c r="D106" s="77">
        <f t="shared" si="80"/>
        <v>73726.7</v>
      </c>
      <c r="E106" s="77">
        <f t="shared" si="80"/>
        <v>87434.400000000009</v>
      </c>
      <c r="F106" s="77">
        <f t="shared" si="80"/>
        <v>94362.1</v>
      </c>
      <c r="G106" s="77">
        <f t="shared" si="80"/>
        <v>91561.400000000009</v>
      </c>
      <c r="H106" s="77">
        <f t="shared" si="80"/>
        <v>107330.20000000001</v>
      </c>
      <c r="I106" s="77">
        <f t="shared" si="80"/>
        <v>97096.4</v>
      </c>
      <c r="J106" s="77">
        <f t="shared" si="80"/>
        <v>79473.100000000006</v>
      </c>
      <c r="K106" s="77">
        <f t="shared" si="80"/>
        <v>87045</v>
      </c>
      <c r="L106" s="77">
        <f t="shared" si="80"/>
        <v>84630.000000000015</v>
      </c>
      <c r="M106" s="77">
        <f t="shared" si="80"/>
        <v>89664.7</v>
      </c>
      <c r="N106" s="77">
        <f t="shared" si="80"/>
        <v>92870.199999999983</v>
      </c>
      <c r="O106" s="78">
        <f>SUM(C106:N106)</f>
        <v>1070946.5</v>
      </c>
      <c r="P106" s="77">
        <f t="shared" si="80"/>
        <v>117024.4</v>
      </c>
      <c r="Q106" s="77">
        <f t="shared" si="80"/>
        <v>87320.599999999991</v>
      </c>
      <c r="R106" s="77">
        <f t="shared" si="80"/>
        <v>88386.2</v>
      </c>
      <c r="S106" s="77">
        <f t="shared" si="80"/>
        <v>119532.30000000002</v>
      </c>
      <c r="T106" s="77">
        <f t="shared" si="80"/>
        <v>92847.6</v>
      </c>
      <c r="U106" s="77">
        <f t="shared" si="80"/>
        <v>85731.1</v>
      </c>
      <c r="V106" s="77">
        <f t="shared" si="80"/>
        <v>123427.8</v>
      </c>
      <c r="W106" s="77">
        <f t="shared" si="80"/>
        <v>103935.5</v>
      </c>
      <c r="X106" s="77">
        <f t="shared" si="80"/>
        <v>93313.099999999991</v>
      </c>
      <c r="Y106" s="77">
        <f t="shared" si="80"/>
        <v>104148.8</v>
      </c>
      <c r="Z106" s="77">
        <f t="shared" si="80"/>
        <v>98773.5</v>
      </c>
      <c r="AA106" s="77">
        <f t="shared" si="80"/>
        <v>97535.1</v>
      </c>
      <c r="AB106" s="77">
        <f t="shared" si="80"/>
        <v>1211975.9999999995</v>
      </c>
      <c r="AC106" s="79">
        <f t="shared" si="55"/>
        <v>141029.49999999953</v>
      </c>
      <c r="AD106" s="79">
        <f t="shared" si="75"/>
        <v>13.168678360683705</v>
      </c>
      <c r="AE106" s="14"/>
      <c r="AF106" s="14"/>
    </row>
    <row r="107" spans="2:32" ht="15.95" customHeight="1" thickTop="1" x14ac:dyDescent="0.2">
      <c r="B107" s="12" t="s">
        <v>110</v>
      </c>
      <c r="C107" s="7">
        <v>20.6</v>
      </c>
      <c r="D107" s="7">
        <v>1.4</v>
      </c>
      <c r="E107" s="7">
        <v>71.3</v>
      </c>
      <c r="F107" s="7">
        <v>10.1</v>
      </c>
      <c r="G107" s="7">
        <v>38.799999999999997</v>
      </c>
      <c r="H107" s="7">
        <v>4.8</v>
      </c>
      <c r="I107" s="7">
        <v>273.10000000000002</v>
      </c>
      <c r="J107" s="7">
        <v>35.6</v>
      </c>
      <c r="K107" s="7">
        <v>24.9</v>
      </c>
      <c r="L107" s="7">
        <v>86.6</v>
      </c>
      <c r="M107" s="7">
        <v>198.7</v>
      </c>
      <c r="N107" s="7">
        <v>207</v>
      </c>
      <c r="O107" s="7">
        <f>SUM(C107:N107)</f>
        <v>972.90000000000009</v>
      </c>
      <c r="P107" s="7">
        <v>92</v>
      </c>
      <c r="Q107" s="7">
        <v>30.2</v>
      </c>
      <c r="R107" s="7">
        <v>39.4</v>
      </c>
      <c r="S107" s="7">
        <v>14.8</v>
      </c>
      <c r="T107" s="7">
        <v>107.3</v>
      </c>
      <c r="U107" s="7">
        <v>0.8</v>
      </c>
      <c r="V107" s="7">
        <v>133.5</v>
      </c>
      <c r="W107" s="7">
        <v>20.7</v>
      </c>
      <c r="X107" s="7">
        <v>0.8</v>
      </c>
      <c r="Y107" s="7">
        <v>4</v>
      </c>
      <c r="Z107" s="7">
        <v>36</v>
      </c>
      <c r="AA107" s="7">
        <v>141</v>
      </c>
      <c r="AB107" s="7">
        <f>SUM(P107:AA107)</f>
        <v>620.5</v>
      </c>
      <c r="AC107" s="8">
        <f t="shared" si="55"/>
        <v>-352.40000000000009</v>
      </c>
      <c r="AD107" s="80">
        <f t="shared" si="75"/>
        <v>-36.221605509302094</v>
      </c>
      <c r="AF107" s="14"/>
    </row>
    <row r="108" spans="2:32" ht="15.95" customHeight="1" x14ac:dyDescent="0.2">
      <c r="B108" s="81" t="s">
        <v>111</v>
      </c>
      <c r="C108" s="82">
        <f t="shared" ref="C108:N108" si="81">+C109+C113+C124</f>
        <v>48395.399999999994</v>
      </c>
      <c r="D108" s="82">
        <f t="shared" si="81"/>
        <v>105966.7</v>
      </c>
      <c r="E108" s="82">
        <f t="shared" si="81"/>
        <v>12799.599999999999</v>
      </c>
      <c r="F108" s="82">
        <f t="shared" si="81"/>
        <v>8553.1</v>
      </c>
      <c r="G108" s="82">
        <f t="shared" si="81"/>
        <v>7238.2999999999993</v>
      </c>
      <c r="H108" s="82">
        <f t="shared" si="81"/>
        <v>26584.400000000001</v>
      </c>
      <c r="I108" s="82">
        <f t="shared" si="81"/>
        <v>28797.5</v>
      </c>
      <c r="J108" s="82">
        <f t="shared" si="81"/>
        <v>3012.2</v>
      </c>
      <c r="K108" s="82">
        <f t="shared" si="81"/>
        <v>31192.2</v>
      </c>
      <c r="L108" s="82">
        <f t="shared" si="81"/>
        <v>2646.3</v>
      </c>
      <c r="M108" s="82">
        <f t="shared" si="81"/>
        <v>12328.3</v>
      </c>
      <c r="N108" s="82">
        <f t="shared" si="81"/>
        <v>10605.1</v>
      </c>
      <c r="O108" s="82">
        <f>+O109+O113+O124</f>
        <v>298119.09999999998</v>
      </c>
      <c r="P108" s="82">
        <f t="shared" ref="P108:S108" si="82">+P109+P113+P124</f>
        <v>67.3</v>
      </c>
      <c r="Q108" s="82">
        <f t="shared" si="82"/>
        <v>54497.9</v>
      </c>
      <c r="R108" s="82">
        <f t="shared" si="82"/>
        <v>16165.300000000001</v>
      </c>
      <c r="S108" s="82">
        <f t="shared" si="82"/>
        <v>19349.800000000003</v>
      </c>
      <c r="T108" s="82">
        <f>+T109+T113+T124</f>
        <v>41041.4</v>
      </c>
      <c r="U108" s="82">
        <f>+U109+U113+U124</f>
        <v>176.5</v>
      </c>
      <c r="V108" s="82">
        <f t="shared" ref="V108:AA108" si="83">+V109+V113+V124</f>
        <v>120011.1</v>
      </c>
      <c r="W108" s="82">
        <f t="shared" si="83"/>
        <v>5230.8999999999996</v>
      </c>
      <c r="X108" s="82">
        <f t="shared" si="83"/>
        <v>2450.1000000000004</v>
      </c>
      <c r="Y108" s="82">
        <f t="shared" si="83"/>
        <v>3426.1</v>
      </c>
      <c r="Z108" s="82">
        <f t="shared" si="83"/>
        <v>28842.1</v>
      </c>
      <c r="AA108" s="82">
        <f t="shared" si="83"/>
        <v>38130.6</v>
      </c>
      <c r="AB108" s="82">
        <f>+AB109+AB113+AB124</f>
        <v>329389.10000000003</v>
      </c>
      <c r="AC108" s="83">
        <f t="shared" si="55"/>
        <v>31270.000000000058</v>
      </c>
      <c r="AD108" s="82">
        <f t="shared" si="75"/>
        <v>10.48909647184634</v>
      </c>
    </row>
    <row r="109" spans="2:32" ht="15.95" customHeight="1" x14ac:dyDescent="0.2">
      <c r="B109" s="84" t="s">
        <v>112</v>
      </c>
      <c r="C109" s="85">
        <f t="shared" ref="C109:N109" si="84">+C111+C112+C110</f>
        <v>238.7</v>
      </c>
      <c r="D109" s="85">
        <f t="shared" si="84"/>
        <v>107.4</v>
      </c>
      <c r="E109" s="85">
        <f t="shared" si="84"/>
        <v>27.3</v>
      </c>
      <c r="F109" s="85">
        <f t="shared" si="84"/>
        <v>0</v>
      </c>
      <c r="G109" s="85">
        <f t="shared" si="84"/>
        <v>180.2</v>
      </c>
      <c r="H109" s="85">
        <f t="shared" si="84"/>
        <v>0</v>
      </c>
      <c r="I109" s="85">
        <f t="shared" si="84"/>
        <v>1706.4</v>
      </c>
      <c r="J109" s="85">
        <f t="shared" si="84"/>
        <v>28.6</v>
      </c>
      <c r="K109" s="85">
        <f t="shared" si="84"/>
        <v>849.5</v>
      </c>
      <c r="L109" s="85">
        <f t="shared" si="84"/>
        <v>120.4</v>
      </c>
      <c r="M109" s="85">
        <f t="shared" si="84"/>
        <v>0</v>
      </c>
      <c r="N109" s="85">
        <f t="shared" si="84"/>
        <v>83.1</v>
      </c>
      <c r="O109" s="85">
        <f>+O111+O112+O110</f>
        <v>3341.6</v>
      </c>
      <c r="P109" s="85">
        <f t="shared" ref="P109:AA109" si="85">+P111+P112+P110</f>
        <v>0</v>
      </c>
      <c r="Q109" s="85">
        <f t="shared" si="85"/>
        <v>59.9</v>
      </c>
      <c r="R109" s="85">
        <f t="shared" si="85"/>
        <v>0</v>
      </c>
      <c r="S109" s="85">
        <f t="shared" si="85"/>
        <v>123.9</v>
      </c>
      <c r="T109" s="85">
        <f t="shared" si="85"/>
        <v>0</v>
      </c>
      <c r="U109" s="85">
        <f t="shared" si="85"/>
        <v>0</v>
      </c>
      <c r="V109" s="85">
        <f t="shared" si="85"/>
        <v>125.5</v>
      </c>
      <c r="W109" s="85">
        <f t="shared" si="85"/>
        <v>53.5</v>
      </c>
      <c r="X109" s="85">
        <f t="shared" si="85"/>
        <v>0</v>
      </c>
      <c r="Y109" s="85">
        <f t="shared" si="85"/>
        <v>124.1</v>
      </c>
      <c r="Z109" s="85">
        <f t="shared" si="85"/>
        <v>902.8</v>
      </c>
      <c r="AA109" s="85">
        <f t="shared" si="85"/>
        <v>8349.1999999999989</v>
      </c>
      <c r="AB109" s="85">
        <f>+AB111+AB112+AB110</f>
        <v>9738.9</v>
      </c>
      <c r="AC109" s="85">
        <f t="shared" si="55"/>
        <v>6397.2999999999993</v>
      </c>
      <c r="AD109" s="86">
        <f t="shared" si="75"/>
        <v>191.44421833852044</v>
      </c>
    </row>
    <row r="110" spans="2:32" ht="15.95" customHeight="1" x14ac:dyDescent="0.2">
      <c r="B110" s="87" t="s">
        <v>113</v>
      </c>
      <c r="C110" s="88">
        <v>0</v>
      </c>
      <c r="D110" s="88">
        <v>0</v>
      </c>
      <c r="E110" s="88">
        <v>0</v>
      </c>
      <c r="F110" s="88">
        <v>0</v>
      </c>
      <c r="G110" s="88">
        <v>0</v>
      </c>
      <c r="H110" s="88">
        <v>0</v>
      </c>
      <c r="I110" s="88">
        <v>1676.2</v>
      </c>
      <c r="J110" s="88">
        <v>0</v>
      </c>
      <c r="K110" s="88">
        <v>849.5</v>
      </c>
      <c r="L110" s="88">
        <v>0</v>
      </c>
      <c r="M110" s="88">
        <v>0</v>
      </c>
      <c r="N110" s="88">
        <v>0</v>
      </c>
      <c r="O110" s="88">
        <f>SUM(C110:N110)</f>
        <v>2525.6999999999998</v>
      </c>
      <c r="P110" s="88">
        <v>0</v>
      </c>
      <c r="Q110" s="88">
        <v>0</v>
      </c>
      <c r="R110" s="88">
        <v>0</v>
      </c>
      <c r="S110" s="88">
        <v>0</v>
      </c>
      <c r="T110" s="88">
        <v>0</v>
      </c>
      <c r="U110" s="88">
        <v>0</v>
      </c>
      <c r="V110" s="88">
        <v>0</v>
      </c>
      <c r="W110" s="88">
        <v>0</v>
      </c>
      <c r="X110" s="88">
        <v>0</v>
      </c>
      <c r="Y110" s="88">
        <v>0</v>
      </c>
      <c r="Z110" s="88">
        <v>902.8</v>
      </c>
      <c r="AA110" s="88">
        <v>8197.4</v>
      </c>
      <c r="AB110" s="88">
        <f>SUM(P110:AA110)</f>
        <v>9100.1999999999989</v>
      </c>
      <c r="AC110" s="69">
        <f t="shared" si="55"/>
        <v>6574.4999999999991</v>
      </c>
      <c r="AD110" s="69">
        <v>0</v>
      </c>
    </row>
    <row r="111" spans="2:32" ht="19.5" customHeight="1" x14ac:dyDescent="0.2">
      <c r="B111" s="87" t="s">
        <v>114</v>
      </c>
      <c r="C111" s="88">
        <v>0</v>
      </c>
      <c r="D111" s="88">
        <v>107.4</v>
      </c>
      <c r="E111" s="88">
        <v>27.3</v>
      </c>
      <c r="F111" s="88">
        <v>0</v>
      </c>
      <c r="G111" s="88">
        <v>180.2</v>
      </c>
      <c r="H111" s="88">
        <v>0</v>
      </c>
      <c r="I111" s="88">
        <v>30.2</v>
      </c>
      <c r="J111" s="88">
        <v>28.6</v>
      </c>
      <c r="K111" s="88">
        <v>0</v>
      </c>
      <c r="L111" s="88">
        <v>120.4</v>
      </c>
      <c r="M111" s="88">
        <v>0</v>
      </c>
      <c r="N111" s="88">
        <v>83.1</v>
      </c>
      <c r="O111" s="88">
        <f>SUM(C111:N111)</f>
        <v>577.20000000000005</v>
      </c>
      <c r="P111" s="88">
        <v>0</v>
      </c>
      <c r="Q111" s="88">
        <v>59.9</v>
      </c>
      <c r="R111" s="88">
        <v>0</v>
      </c>
      <c r="S111" s="88">
        <v>123.9</v>
      </c>
      <c r="T111" s="88">
        <v>0</v>
      </c>
      <c r="U111" s="88">
        <v>0</v>
      </c>
      <c r="V111" s="88">
        <v>125.5</v>
      </c>
      <c r="W111" s="88">
        <v>53.5</v>
      </c>
      <c r="X111" s="88">
        <v>0</v>
      </c>
      <c r="Y111" s="88">
        <v>124.1</v>
      </c>
      <c r="Z111" s="88">
        <v>0</v>
      </c>
      <c r="AA111" s="88">
        <v>151.80000000000001</v>
      </c>
      <c r="AB111" s="88">
        <f>SUM(P111:AA111)</f>
        <v>638.70000000000005</v>
      </c>
      <c r="AC111" s="89">
        <f t="shared" si="55"/>
        <v>61.5</v>
      </c>
      <c r="AD111" s="88">
        <f>+AC111/O111*100</f>
        <v>10.654885654885653</v>
      </c>
    </row>
    <row r="112" spans="2:32" s="72" customFormat="1" ht="21" customHeight="1" x14ac:dyDescent="0.2">
      <c r="B112" s="90" t="s">
        <v>115</v>
      </c>
      <c r="C112" s="91">
        <v>238.7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88">
        <f>SUM(C112:N112)</f>
        <v>238.7</v>
      </c>
      <c r="P112" s="91">
        <v>0</v>
      </c>
      <c r="Q112" s="91">
        <v>0</v>
      </c>
      <c r="R112" s="91">
        <v>0</v>
      </c>
      <c r="S112" s="91">
        <v>0</v>
      </c>
      <c r="T112" s="91">
        <v>0</v>
      </c>
      <c r="U112" s="91">
        <v>0</v>
      </c>
      <c r="V112" s="91">
        <v>0</v>
      </c>
      <c r="W112" s="91">
        <v>0</v>
      </c>
      <c r="X112" s="91">
        <v>0</v>
      </c>
      <c r="Y112" s="91">
        <v>0</v>
      </c>
      <c r="Z112" s="91">
        <v>0</v>
      </c>
      <c r="AA112" s="91">
        <v>0</v>
      </c>
      <c r="AB112" s="88">
        <f>SUM(P112:AA112)</f>
        <v>0</v>
      </c>
      <c r="AC112" s="92">
        <f t="shared" si="55"/>
        <v>-238.7</v>
      </c>
      <c r="AD112" s="88">
        <f>+AC112/O112*100</f>
        <v>-100</v>
      </c>
    </row>
    <row r="113" spans="2:30" ht="15.95" customHeight="1" x14ac:dyDescent="0.2">
      <c r="B113" s="84" t="s">
        <v>116</v>
      </c>
      <c r="C113" s="85">
        <f t="shared" ref="C113:N113" si="86">+C114+C116</f>
        <v>48156.7</v>
      </c>
      <c r="D113" s="85">
        <f t="shared" si="86"/>
        <v>103407.90000000001</v>
      </c>
      <c r="E113" s="85">
        <f t="shared" si="86"/>
        <v>11361.4</v>
      </c>
      <c r="F113" s="85">
        <f t="shared" si="86"/>
        <v>7618.6</v>
      </c>
      <c r="G113" s="85">
        <f t="shared" si="86"/>
        <v>5898.4</v>
      </c>
      <c r="H113" s="85">
        <f t="shared" si="86"/>
        <v>20992.9</v>
      </c>
      <c r="I113" s="85">
        <f t="shared" si="86"/>
        <v>20383.599999999999</v>
      </c>
      <c r="J113" s="85">
        <f t="shared" si="86"/>
        <v>2983.6</v>
      </c>
      <c r="K113" s="85">
        <f t="shared" si="86"/>
        <v>30342.7</v>
      </c>
      <c r="L113" s="85">
        <f t="shared" si="86"/>
        <v>2525.9</v>
      </c>
      <c r="M113" s="85">
        <f t="shared" si="86"/>
        <v>12328.3</v>
      </c>
      <c r="N113" s="85">
        <f t="shared" si="86"/>
        <v>10522</v>
      </c>
      <c r="O113" s="85">
        <f>+O114+O116</f>
        <v>276522</v>
      </c>
      <c r="P113" s="85">
        <f t="shared" ref="P113:AA113" si="87">+P114+P116</f>
        <v>67.3</v>
      </c>
      <c r="Q113" s="85">
        <f t="shared" si="87"/>
        <v>53692.2</v>
      </c>
      <c r="R113" s="85">
        <f t="shared" si="87"/>
        <v>15602.6</v>
      </c>
      <c r="S113" s="85">
        <f t="shared" si="87"/>
        <v>18514.7</v>
      </c>
      <c r="T113" s="85">
        <f t="shared" si="87"/>
        <v>40841.599999999999</v>
      </c>
      <c r="U113" s="85">
        <f t="shared" si="87"/>
        <v>176.5</v>
      </c>
      <c r="V113" s="85">
        <f t="shared" si="87"/>
        <v>119885.6</v>
      </c>
      <c r="W113" s="85">
        <f t="shared" si="87"/>
        <v>5177.3999999999996</v>
      </c>
      <c r="X113" s="85">
        <f t="shared" si="87"/>
        <v>2450.1000000000004</v>
      </c>
      <c r="Y113" s="85">
        <f t="shared" si="87"/>
        <v>3302</v>
      </c>
      <c r="Z113" s="85">
        <f t="shared" si="87"/>
        <v>25413.599999999999</v>
      </c>
      <c r="AA113" s="85">
        <f t="shared" si="87"/>
        <v>29781.4</v>
      </c>
      <c r="AB113" s="85">
        <f>+AB114+AB116</f>
        <v>314905</v>
      </c>
      <c r="AC113" s="85">
        <f t="shared" si="55"/>
        <v>38383</v>
      </c>
      <c r="AD113" s="86">
        <f>+AC113/O113*100</f>
        <v>13.880631559152617</v>
      </c>
    </row>
    <row r="114" spans="2:30" ht="15.95" customHeight="1" x14ac:dyDescent="0.2">
      <c r="B114" s="93" t="s">
        <v>117</v>
      </c>
      <c r="C114" s="94">
        <f t="shared" ref="C114:AA114" si="88">+C115</f>
        <v>0</v>
      </c>
      <c r="D114" s="94">
        <f t="shared" si="88"/>
        <v>0</v>
      </c>
      <c r="E114" s="94">
        <f t="shared" si="88"/>
        <v>0</v>
      </c>
      <c r="F114" s="94">
        <f t="shared" si="88"/>
        <v>0</v>
      </c>
      <c r="G114" s="94">
        <f t="shared" si="88"/>
        <v>0</v>
      </c>
      <c r="H114" s="94">
        <f t="shared" si="88"/>
        <v>0</v>
      </c>
      <c r="I114" s="94">
        <f t="shared" si="88"/>
        <v>0</v>
      </c>
      <c r="J114" s="94">
        <f t="shared" si="88"/>
        <v>0</v>
      </c>
      <c r="K114" s="94">
        <f t="shared" si="88"/>
        <v>0</v>
      </c>
      <c r="L114" s="94">
        <f t="shared" si="88"/>
        <v>0</v>
      </c>
      <c r="M114" s="94">
        <f t="shared" si="88"/>
        <v>0</v>
      </c>
      <c r="N114" s="94">
        <f t="shared" si="88"/>
        <v>0</v>
      </c>
      <c r="O114" s="94">
        <f>+O115</f>
        <v>0</v>
      </c>
      <c r="P114" s="94">
        <f t="shared" si="88"/>
        <v>0</v>
      </c>
      <c r="Q114" s="94">
        <f t="shared" si="88"/>
        <v>0</v>
      </c>
      <c r="R114" s="94">
        <f t="shared" si="88"/>
        <v>0</v>
      </c>
      <c r="S114" s="94">
        <f t="shared" si="88"/>
        <v>0</v>
      </c>
      <c r="T114" s="94">
        <f t="shared" si="88"/>
        <v>0</v>
      </c>
      <c r="U114" s="94">
        <f t="shared" si="88"/>
        <v>0</v>
      </c>
      <c r="V114" s="94">
        <f t="shared" si="88"/>
        <v>0</v>
      </c>
      <c r="W114" s="94">
        <f t="shared" si="88"/>
        <v>0</v>
      </c>
      <c r="X114" s="94">
        <f t="shared" si="88"/>
        <v>0</v>
      </c>
      <c r="Y114" s="94">
        <f t="shared" si="88"/>
        <v>0</v>
      </c>
      <c r="Z114" s="94">
        <f t="shared" si="88"/>
        <v>0</v>
      </c>
      <c r="AA114" s="94">
        <f t="shared" si="88"/>
        <v>0</v>
      </c>
      <c r="AB114" s="94">
        <f>+AB115</f>
        <v>0</v>
      </c>
      <c r="AC114" s="95">
        <f>+AC115</f>
        <v>0</v>
      </c>
      <c r="AD114" s="96">
        <v>0</v>
      </c>
    </row>
    <row r="115" spans="2:30" ht="15.95" customHeight="1" x14ac:dyDescent="0.2">
      <c r="B115" s="28" t="s">
        <v>118</v>
      </c>
      <c r="C115" s="88">
        <v>0</v>
      </c>
      <c r="D115" s="88">
        <v>0</v>
      </c>
      <c r="E115" s="88">
        <v>0</v>
      </c>
      <c r="F115" s="88">
        <v>0</v>
      </c>
      <c r="G115" s="88">
        <v>0</v>
      </c>
      <c r="H115" s="88">
        <v>0</v>
      </c>
      <c r="I115" s="88">
        <v>0</v>
      </c>
      <c r="J115" s="88">
        <v>0</v>
      </c>
      <c r="K115" s="88">
        <v>0</v>
      </c>
      <c r="L115" s="88">
        <v>0</v>
      </c>
      <c r="M115" s="88">
        <v>0</v>
      </c>
      <c r="N115" s="88">
        <v>0</v>
      </c>
      <c r="O115" s="88">
        <f>SUM(C115:N115)</f>
        <v>0</v>
      </c>
      <c r="P115" s="88">
        <v>0</v>
      </c>
      <c r="Q115" s="88">
        <v>0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  <c r="Y115" s="88">
        <v>0</v>
      </c>
      <c r="Z115" s="88">
        <v>0</v>
      </c>
      <c r="AA115" s="88">
        <v>0</v>
      </c>
      <c r="AB115" s="88">
        <f>SUM(P115:AA115)</f>
        <v>0</v>
      </c>
      <c r="AC115" s="95">
        <f t="shared" ref="AC115:AC142" si="89">+AB115-O115</f>
        <v>0</v>
      </c>
      <c r="AD115" s="96">
        <v>0</v>
      </c>
    </row>
    <row r="116" spans="2:30" ht="15.95" customHeight="1" x14ac:dyDescent="0.2">
      <c r="B116" s="93" t="s">
        <v>119</v>
      </c>
      <c r="C116" s="97">
        <f t="shared" ref="C116:N116" si="90">+C118+C121+C117</f>
        <v>48156.7</v>
      </c>
      <c r="D116" s="97">
        <f t="shared" si="90"/>
        <v>103407.90000000001</v>
      </c>
      <c r="E116" s="97">
        <f t="shared" si="90"/>
        <v>11361.4</v>
      </c>
      <c r="F116" s="97">
        <f t="shared" si="90"/>
        <v>7618.6</v>
      </c>
      <c r="G116" s="97">
        <f t="shared" si="90"/>
        <v>5898.4</v>
      </c>
      <c r="H116" s="97">
        <f t="shared" si="90"/>
        <v>20992.9</v>
      </c>
      <c r="I116" s="97">
        <f t="shared" si="90"/>
        <v>20383.599999999999</v>
      </c>
      <c r="J116" s="97">
        <f t="shared" si="90"/>
        <v>2983.6</v>
      </c>
      <c r="K116" s="97">
        <f t="shared" si="90"/>
        <v>30342.7</v>
      </c>
      <c r="L116" s="97">
        <f t="shared" si="90"/>
        <v>2525.9</v>
      </c>
      <c r="M116" s="97">
        <f t="shared" si="90"/>
        <v>12328.3</v>
      </c>
      <c r="N116" s="97">
        <f t="shared" si="90"/>
        <v>10522</v>
      </c>
      <c r="O116" s="97">
        <f>+O118+O121+O117</f>
        <v>276522</v>
      </c>
      <c r="P116" s="97">
        <f t="shared" ref="P116:AA116" si="91">+P118+P121+P117</f>
        <v>67.3</v>
      </c>
      <c r="Q116" s="97">
        <f t="shared" si="91"/>
        <v>53692.2</v>
      </c>
      <c r="R116" s="97">
        <f t="shared" si="91"/>
        <v>15602.6</v>
      </c>
      <c r="S116" s="97">
        <f t="shared" si="91"/>
        <v>18514.7</v>
      </c>
      <c r="T116" s="97">
        <f t="shared" si="91"/>
        <v>40841.599999999999</v>
      </c>
      <c r="U116" s="97">
        <f t="shared" si="91"/>
        <v>176.5</v>
      </c>
      <c r="V116" s="97">
        <f t="shared" si="91"/>
        <v>119885.6</v>
      </c>
      <c r="W116" s="97">
        <f t="shared" si="91"/>
        <v>5177.3999999999996</v>
      </c>
      <c r="X116" s="97">
        <f t="shared" si="91"/>
        <v>2450.1000000000004</v>
      </c>
      <c r="Y116" s="97">
        <f t="shared" si="91"/>
        <v>3302</v>
      </c>
      <c r="Z116" s="97">
        <f t="shared" si="91"/>
        <v>25413.599999999999</v>
      </c>
      <c r="AA116" s="97">
        <f t="shared" si="91"/>
        <v>29781.4</v>
      </c>
      <c r="AB116" s="97">
        <f>+AB118+AB121+AB117</f>
        <v>314905</v>
      </c>
      <c r="AC116" s="98">
        <f t="shared" si="89"/>
        <v>38383</v>
      </c>
      <c r="AD116" s="99">
        <f>+AC116/O116*100</f>
        <v>13.880631559152617</v>
      </c>
    </row>
    <row r="117" spans="2:30" ht="15.75" customHeight="1" x14ac:dyDescent="0.2">
      <c r="B117" s="100" t="s">
        <v>120</v>
      </c>
      <c r="C117" s="82">
        <v>0</v>
      </c>
      <c r="D117" s="82">
        <v>0</v>
      </c>
      <c r="E117" s="82">
        <v>0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0</v>
      </c>
      <c r="L117" s="82">
        <v>0</v>
      </c>
      <c r="M117" s="82">
        <v>0</v>
      </c>
      <c r="N117" s="82">
        <v>0</v>
      </c>
      <c r="O117" s="82">
        <f>SUM(C117:N117)</f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  <c r="V117" s="82">
        <v>0</v>
      </c>
      <c r="W117" s="82">
        <v>0</v>
      </c>
      <c r="X117" s="82">
        <v>0</v>
      </c>
      <c r="Y117" s="82">
        <v>0</v>
      </c>
      <c r="Z117" s="82">
        <v>0</v>
      </c>
      <c r="AA117" s="82">
        <v>0</v>
      </c>
      <c r="AB117" s="82">
        <f>SUM(P117:AA117)</f>
        <v>0</v>
      </c>
      <c r="AC117" s="101">
        <f t="shared" si="89"/>
        <v>0</v>
      </c>
      <c r="AD117" s="102" t="s">
        <v>121</v>
      </c>
    </row>
    <row r="118" spans="2:30" ht="15.95" customHeight="1" x14ac:dyDescent="0.2">
      <c r="B118" s="100" t="s">
        <v>122</v>
      </c>
      <c r="C118" s="83">
        <f t="shared" ref="C118:N118" si="92">+C119+C120</f>
        <v>0</v>
      </c>
      <c r="D118" s="83">
        <f t="shared" si="92"/>
        <v>94384.1</v>
      </c>
      <c r="E118" s="83">
        <f t="shared" si="92"/>
        <v>10000</v>
      </c>
      <c r="F118" s="83">
        <f t="shared" si="92"/>
        <v>5000</v>
      </c>
      <c r="G118" s="83">
        <f t="shared" si="92"/>
        <v>5000</v>
      </c>
      <c r="H118" s="83">
        <f t="shared" si="92"/>
        <v>20000</v>
      </c>
      <c r="I118" s="83">
        <f t="shared" si="92"/>
        <v>20000</v>
      </c>
      <c r="J118" s="83">
        <f t="shared" si="92"/>
        <v>0</v>
      </c>
      <c r="K118" s="83">
        <f t="shared" si="92"/>
        <v>30159.8</v>
      </c>
      <c r="L118" s="83">
        <f t="shared" si="92"/>
        <v>0</v>
      </c>
      <c r="M118" s="83">
        <f t="shared" si="92"/>
        <v>0</v>
      </c>
      <c r="N118" s="83">
        <f t="shared" si="92"/>
        <v>0</v>
      </c>
      <c r="O118" s="83">
        <f>+O119+O120</f>
        <v>184543.9</v>
      </c>
      <c r="P118" s="83">
        <f t="shared" ref="P118:AA118" si="93">+P119+P120</f>
        <v>0</v>
      </c>
      <c r="Q118" s="83">
        <f t="shared" si="93"/>
        <v>30000</v>
      </c>
      <c r="R118" s="83">
        <f t="shared" si="93"/>
        <v>15000</v>
      </c>
      <c r="S118" s="83">
        <f t="shared" si="93"/>
        <v>15000</v>
      </c>
      <c r="T118" s="83">
        <f t="shared" si="93"/>
        <v>40000</v>
      </c>
      <c r="U118" s="83">
        <f t="shared" si="93"/>
        <v>0</v>
      </c>
      <c r="V118" s="83">
        <f t="shared" si="93"/>
        <v>117904.3</v>
      </c>
      <c r="W118" s="83">
        <f t="shared" si="93"/>
        <v>0</v>
      </c>
      <c r="X118" s="83">
        <f t="shared" si="93"/>
        <v>1399.4</v>
      </c>
      <c r="Y118" s="83">
        <f t="shared" si="93"/>
        <v>0</v>
      </c>
      <c r="Z118" s="83">
        <f t="shared" si="93"/>
        <v>25000</v>
      </c>
      <c r="AA118" s="83">
        <f t="shared" si="93"/>
        <v>1198.7</v>
      </c>
      <c r="AB118" s="83">
        <f>+AB119+AB120</f>
        <v>245502.4</v>
      </c>
      <c r="AC118" s="22">
        <f t="shared" si="89"/>
        <v>60958.5</v>
      </c>
      <c r="AD118" s="82">
        <f>+AC118/O118*100</f>
        <v>33.031977757054015</v>
      </c>
    </row>
    <row r="119" spans="2:30" ht="15.95" customHeight="1" x14ac:dyDescent="0.2">
      <c r="B119" s="103" t="s">
        <v>123</v>
      </c>
      <c r="C119" s="88">
        <v>0</v>
      </c>
      <c r="D119" s="88">
        <v>30000</v>
      </c>
      <c r="E119" s="88">
        <v>10000</v>
      </c>
      <c r="F119" s="88">
        <v>5000</v>
      </c>
      <c r="G119" s="88">
        <v>5000</v>
      </c>
      <c r="H119" s="88">
        <v>20000</v>
      </c>
      <c r="I119" s="88">
        <v>20000</v>
      </c>
      <c r="J119" s="88">
        <v>0</v>
      </c>
      <c r="K119" s="88">
        <v>30159.8</v>
      </c>
      <c r="L119" s="88">
        <v>0</v>
      </c>
      <c r="M119" s="88">
        <v>0</v>
      </c>
      <c r="N119" s="88">
        <v>0</v>
      </c>
      <c r="O119" s="88">
        <f>SUM(C119:N119)</f>
        <v>120159.8</v>
      </c>
      <c r="P119" s="88">
        <v>0</v>
      </c>
      <c r="Q119" s="88">
        <v>30000</v>
      </c>
      <c r="R119" s="88">
        <v>15000</v>
      </c>
      <c r="S119" s="88">
        <v>15000</v>
      </c>
      <c r="T119" s="88">
        <v>40000</v>
      </c>
      <c r="U119" s="88">
        <v>0</v>
      </c>
      <c r="V119" s="88">
        <v>0</v>
      </c>
      <c r="W119" s="88">
        <v>0</v>
      </c>
      <c r="X119" s="88">
        <v>0</v>
      </c>
      <c r="Y119" s="88">
        <v>0</v>
      </c>
      <c r="Z119" s="88">
        <v>25000</v>
      </c>
      <c r="AA119" s="88">
        <v>0</v>
      </c>
      <c r="AB119" s="88">
        <f>SUM(P119:AA119)</f>
        <v>125000</v>
      </c>
      <c r="AC119" s="104">
        <f t="shared" si="89"/>
        <v>4840.1999999999971</v>
      </c>
      <c r="AD119" s="88">
        <f>+AC119/O119*100</f>
        <v>4.028135865738788</v>
      </c>
    </row>
    <row r="120" spans="2:30" ht="15.95" customHeight="1" x14ac:dyDescent="0.2">
      <c r="B120" s="103" t="s">
        <v>124</v>
      </c>
      <c r="C120" s="88">
        <v>0</v>
      </c>
      <c r="D120" s="88">
        <v>64384.1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  <c r="O120" s="88">
        <f>SUM(C120:N120)</f>
        <v>64384.1</v>
      </c>
      <c r="P120" s="88">
        <v>0</v>
      </c>
      <c r="Q120" s="88">
        <v>0</v>
      </c>
      <c r="R120" s="88">
        <v>0</v>
      </c>
      <c r="S120" s="88">
        <v>0</v>
      </c>
      <c r="T120" s="88">
        <v>0</v>
      </c>
      <c r="U120" s="88">
        <v>0</v>
      </c>
      <c r="V120" s="88">
        <v>117904.3</v>
      </c>
      <c r="W120" s="88">
        <v>0</v>
      </c>
      <c r="X120" s="88">
        <v>1399.4</v>
      </c>
      <c r="Y120" s="88">
        <v>0</v>
      </c>
      <c r="Z120" s="88">
        <v>0</v>
      </c>
      <c r="AA120" s="88">
        <v>1198.7</v>
      </c>
      <c r="AB120" s="88">
        <f>SUM(P120:AA120)</f>
        <v>120502.39999999999</v>
      </c>
      <c r="AC120" s="104">
        <f t="shared" si="89"/>
        <v>56118.299999999996</v>
      </c>
      <c r="AD120" s="88">
        <f>+AC120/O120*100</f>
        <v>87.161737136963936</v>
      </c>
    </row>
    <row r="121" spans="2:30" ht="15.95" customHeight="1" x14ac:dyDescent="0.2">
      <c r="B121" s="100" t="s">
        <v>125</v>
      </c>
      <c r="C121" s="83">
        <f t="shared" ref="C121:N121" si="94">+C122+C123</f>
        <v>48156.7</v>
      </c>
      <c r="D121" s="83">
        <f t="shared" si="94"/>
        <v>9023.7999999999993</v>
      </c>
      <c r="E121" s="83">
        <f t="shared" si="94"/>
        <v>1361.4</v>
      </c>
      <c r="F121" s="83">
        <f t="shared" si="94"/>
        <v>2618.6</v>
      </c>
      <c r="G121" s="83">
        <f t="shared" si="94"/>
        <v>898.4</v>
      </c>
      <c r="H121" s="83">
        <f t="shared" si="94"/>
        <v>992.9</v>
      </c>
      <c r="I121" s="83">
        <f t="shared" si="94"/>
        <v>383.59999999999997</v>
      </c>
      <c r="J121" s="83">
        <f t="shared" si="94"/>
        <v>2983.6</v>
      </c>
      <c r="K121" s="83">
        <f t="shared" si="94"/>
        <v>182.9</v>
      </c>
      <c r="L121" s="83">
        <f t="shared" si="94"/>
        <v>2525.9</v>
      </c>
      <c r="M121" s="83">
        <f t="shared" si="94"/>
        <v>12328.3</v>
      </c>
      <c r="N121" s="83">
        <f t="shared" si="94"/>
        <v>10522</v>
      </c>
      <c r="O121" s="83">
        <f>+O122+O123</f>
        <v>91978.099999999991</v>
      </c>
      <c r="P121" s="83">
        <f t="shared" ref="P121:AA121" si="95">+P122+P123</f>
        <v>67.3</v>
      </c>
      <c r="Q121" s="83">
        <f t="shared" si="95"/>
        <v>23692.2</v>
      </c>
      <c r="R121" s="83">
        <f t="shared" si="95"/>
        <v>602.6</v>
      </c>
      <c r="S121" s="83">
        <f t="shared" si="95"/>
        <v>3514.7</v>
      </c>
      <c r="T121" s="83">
        <f t="shared" si="95"/>
        <v>841.6</v>
      </c>
      <c r="U121" s="83">
        <f t="shared" si="95"/>
        <v>176.5</v>
      </c>
      <c r="V121" s="83">
        <f t="shared" si="95"/>
        <v>1981.3</v>
      </c>
      <c r="W121" s="83">
        <f t="shared" si="95"/>
        <v>5177.3999999999996</v>
      </c>
      <c r="X121" s="83">
        <f t="shared" si="95"/>
        <v>1050.7</v>
      </c>
      <c r="Y121" s="83">
        <f t="shared" si="95"/>
        <v>3302</v>
      </c>
      <c r="Z121" s="83">
        <f t="shared" si="95"/>
        <v>413.6</v>
      </c>
      <c r="AA121" s="83">
        <f t="shared" si="95"/>
        <v>28582.7</v>
      </c>
      <c r="AB121" s="83">
        <f>+AB122+AB123</f>
        <v>69402.599999999991</v>
      </c>
      <c r="AC121" s="22">
        <f t="shared" si="89"/>
        <v>-22575.5</v>
      </c>
      <c r="AD121" s="21">
        <f>+AC121/O121*100</f>
        <v>-24.544429597915158</v>
      </c>
    </row>
    <row r="122" spans="2:30" ht="15.95" customHeight="1" x14ac:dyDescent="0.2">
      <c r="B122" s="103" t="s">
        <v>126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>
        <v>0</v>
      </c>
      <c r="M122" s="88">
        <v>0</v>
      </c>
      <c r="N122" s="88">
        <v>0</v>
      </c>
      <c r="O122" s="88">
        <f>SUM(C122:N122)</f>
        <v>0</v>
      </c>
      <c r="P122" s="88">
        <v>0</v>
      </c>
      <c r="Q122" s="88">
        <v>0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8">
        <v>0</v>
      </c>
      <c r="AA122" s="88">
        <v>0</v>
      </c>
      <c r="AB122" s="88">
        <f>SUM(P122:AA122)</f>
        <v>0</v>
      </c>
      <c r="AC122" s="68">
        <f t="shared" si="89"/>
        <v>0</v>
      </c>
      <c r="AD122" s="96">
        <v>0</v>
      </c>
    </row>
    <row r="123" spans="2:30" ht="15.95" customHeight="1" x14ac:dyDescent="0.2">
      <c r="B123" s="103" t="s">
        <v>127</v>
      </c>
      <c r="C123" s="105">
        <v>48156.7</v>
      </c>
      <c r="D123" s="89">
        <v>9023.7999999999993</v>
      </c>
      <c r="E123" s="89">
        <v>1361.4</v>
      </c>
      <c r="F123" s="89">
        <v>2618.6</v>
      </c>
      <c r="G123" s="88">
        <v>898.4</v>
      </c>
      <c r="H123" s="88">
        <v>992.9</v>
      </c>
      <c r="I123" s="88">
        <v>383.59999999999997</v>
      </c>
      <c r="J123" s="88">
        <v>2983.6</v>
      </c>
      <c r="K123" s="88">
        <v>182.9</v>
      </c>
      <c r="L123" s="88">
        <v>2525.9</v>
      </c>
      <c r="M123" s="88">
        <v>12328.3</v>
      </c>
      <c r="N123" s="88">
        <v>10522</v>
      </c>
      <c r="O123" s="88">
        <f>SUM(C123:N123)</f>
        <v>91978.099999999991</v>
      </c>
      <c r="P123" s="105">
        <v>67.3</v>
      </c>
      <c r="Q123" s="89">
        <v>23692.2</v>
      </c>
      <c r="R123" s="89">
        <v>602.6</v>
      </c>
      <c r="S123" s="89">
        <v>3514.7</v>
      </c>
      <c r="T123" s="89">
        <v>841.6</v>
      </c>
      <c r="U123" s="89">
        <v>176.5</v>
      </c>
      <c r="V123" s="88">
        <v>1981.3</v>
      </c>
      <c r="W123" s="88">
        <v>5177.3999999999996</v>
      </c>
      <c r="X123" s="88">
        <v>1050.7</v>
      </c>
      <c r="Y123" s="88">
        <v>3302</v>
      </c>
      <c r="Z123" s="88">
        <v>413.6</v>
      </c>
      <c r="AA123" s="88">
        <v>28582.7</v>
      </c>
      <c r="AB123" s="88">
        <f>SUM(P123:AA123)</f>
        <v>69402.599999999991</v>
      </c>
      <c r="AC123" s="104">
        <f t="shared" si="89"/>
        <v>-22575.5</v>
      </c>
      <c r="AD123" s="106">
        <f>+AC123/O123*100</f>
        <v>-24.544429597915158</v>
      </c>
    </row>
    <row r="124" spans="2:30" ht="15.95" customHeight="1" x14ac:dyDescent="0.2">
      <c r="B124" s="84" t="s">
        <v>128</v>
      </c>
      <c r="C124" s="82">
        <f t="shared" ref="C124:N124" si="96">+C125+C128</f>
        <v>0</v>
      </c>
      <c r="D124" s="82">
        <f t="shared" si="96"/>
        <v>2451.4</v>
      </c>
      <c r="E124" s="82">
        <f t="shared" si="96"/>
        <v>1410.9</v>
      </c>
      <c r="F124" s="82">
        <f t="shared" si="96"/>
        <v>934.5</v>
      </c>
      <c r="G124" s="82">
        <f t="shared" si="96"/>
        <v>1159.7</v>
      </c>
      <c r="H124" s="82">
        <f t="shared" si="96"/>
        <v>5591.5</v>
      </c>
      <c r="I124" s="82">
        <f t="shared" si="96"/>
        <v>6707.5</v>
      </c>
      <c r="J124" s="82">
        <f t="shared" si="96"/>
        <v>0</v>
      </c>
      <c r="K124" s="82">
        <f t="shared" si="96"/>
        <v>0</v>
      </c>
      <c r="L124" s="82">
        <f t="shared" si="96"/>
        <v>0</v>
      </c>
      <c r="M124" s="82">
        <f t="shared" si="96"/>
        <v>0</v>
      </c>
      <c r="N124" s="82">
        <f t="shared" si="96"/>
        <v>0</v>
      </c>
      <c r="O124" s="82">
        <f>+O125+O128</f>
        <v>18255.5</v>
      </c>
      <c r="P124" s="82">
        <f t="shared" ref="P124:AA124" si="97">+P125+P128</f>
        <v>0</v>
      </c>
      <c r="Q124" s="82">
        <f t="shared" si="97"/>
        <v>745.8</v>
      </c>
      <c r="R124" s="82">
        <f t="shared" si="97"/>
        <v>562.70000000000005</v>
      </c>
      <c r="S124" s="82">
        <f t="shared" si="97"/>
        <v>711.2</v>
      </c>
      <c r="T124" s="82">
        <f t="shared" si="97"/>
        <v>199.8</v>
      </c>
      <c r="U124" s="82">
        <f t="shared" si="97"/>
        <v>0</v>
      </c>
      <c r="V124" s="82">
        <f t="shared" si="97"/>
        <v>0</v>
      </c>
      <c r="W124" s="82">
        <f t="shared" si="97"/>
        <v>0</v>
      </c>
      <c r="X124" s="82">
        <f t="shared" si="97"/>
        <v>0</v>
      </c>
      <c r="Y124" s="82">
        <f t="shared" si="97"/>
        <v>0</v>
      </c>
      <c r="Z124" s="82">
        <f t="shared" si="97"/>
        <v>2525.6999999999998</v>
      </c>
      <c r="AA124" s="82">
        <f t="shared" si="97"/>
        <v>0</v>
      </c>
      <c r="AB124" s="82">
        <f>+AB125+AB128</f>
        <v>4745.2000000000007</v>
      </c>
      <c r="AC124" s="22">
        <f t="shared" si="89"/>
        <v>-13510.3</v>
      </c>
      <c r="AD124" s="21">
        <f>+AC124/O124*100</f>
        <v>-74.006737695489022</v>
      </c>
    </row>
    <row r="125" spans="2:30" ht="15.95" customHeight="1" x14ac:dyDescent="0.2">
      <c r="B125" s="107" t="s">
        <v>129</v>
      </c>
      <c r="C125" s="82">
        <f t="shared" ref="C125:N125" si="98">+C126+C127</f>
        <v>0</v>
      </c>
      <c r="D125" s="82">
        <f t="shared" si="98"/>
        <v>2451.4</v>
      </c>
      <c r="E125" s="82">
        <f t="shared" si="98"/>
        <v>1306.4000000000001</v>
      </c>
      <c r="F125" s="82">
        <f t="shared" si="98"/>
        <v>816.9</v>
      </c>
      <c r="G125" s="82">
        <f t="shared" si="98"/>
        <v>1002.9</v>
      </c>
      <c r="H125" s="82">
        <f t="shared" si="98"/>
        <v>4703.1000000000004</v>
      </c>
      <c r="I125" s="82">
        <f t="shared" si="98"/>
        <v>5587.6</v>
      </c>
      <c r="J125" s="82">
        <f t="shared" si="98"/>
        <v>0</v>
      </c>
      <c r="K125" s="82">
        <f t="shared" si="98"/>
        <v>0</v>
      </c>
      <c r="L125" s="82">
        <f t="shared" si="98"/>
        <v>0</v>
      </c>
      <c r="M125" s="82">
        <f t="shared" si="98"/>
        <v>0</v>
      </c>
      <c r="N125" s="82">
        <f t="shared" si="98"/>
        <v>0</v>
      </c>
      <c r="O125" s="82">
        <f>+O126+O127</f>
        <v>15868.300000000001</v>
      </c>
      <c r="P125" s="82">
        <f t="shared" ref="P125:AA125" si="99">+P126+P127</f>
        <v>0</v>
      </c>
      <c r="Q125" s="82">
        <f t="shared" si="99"/>
        <v>745.8</v>
      </c>
      <c r="R125" s="82">
        <f t="shared" si="99"/>
        <v>445.1</v>
      </c>
      <c r="S125" s="82">
        <f t="shared" si="99"/>
        <v>475.9</v>
      </c>
      <c r="T125" s="82">
        <f t="shared" si="99"/>
        <v>199.8</v>
      </c>
      <c r="U125" s="82">
        <f t="shared" si="99"/>
        <v>0</v>
      </c>
      <c r="V125" s="82">
        <f t="shared" si="99"/>
        <v>0</v>
      </c>
      <c r="W125" s="82">
        <f t="shared" si="99"/>
        <v>0</v>
      </c>
      <c r="X125" s="82">
        <f t="shared" si="99"/>
        <v>0</v>
      </c>
      <c r="Y125" s="82">
        <f t="shared" si="99"/>
        <v>0</v>
      </c>
      <c r="Z125" s="82">
        <f t="shared" si="99"/>
        <v>1220.3</v>
      </c>
      <c r="AA125" s="82">
        <f t="shared" si="99"/>
        <v>0</v>
      </c>
      <c r="AB125" s="82">
        <f>+AB126+AB127</f>
        <v>3086.9</v>
      </c>
      <c r="AC125" s="22">
        <f t="shared" si="89"/>
        <v>-12781.400000000001</v>
      </c>
      <c r="AD125" s="21">
        <f>+AC125/O125*100</f>
        <v>-80.546750439555595</v>
      </c>
    </row>
    <row r="126" spans="2:30" ht="15.95" customHeight="1" x14ac:dyDescent="0.2">
      <c r="B126" s="108" t="s">
        <v>130</v>
      </c>
      <c r="C126" s="88">
        <v>0</v>
      </c>
      <c r="D126" s="88">
        <v>2451.4</v>
      </c>
      <c r="E126" s="88">
        <v>1306.4000000000001</v>
      </c>
      <c r="F126" s="88">
        <v>816.9</v>
      </c>
      <c r="G126" s="88">
        <v>1002.9</v>
      </c>
      <c r="H126" s="88">
        <v>4703.1000000000004</v>
      </c>
      <c r="I126" s="88">
        <v>5587.6</v>
      </c>
      <c r="J126" s="88">
        <v>0</v>
      </c>
      <c r="K126" s="88">
        <v>0</v>
      </c>
      <c r="L126" s="88">
        <v>0</v>
      </c>
      <c r="M126" s="88">
        <v>0</v>
      </c>
      <c r="N126" s="88">
        <v>0</v>
      </c>
      <c r="O126" s="88">
        <f>SUM(C126:N126)</f>
        <v>15868.300000000001</v>
      </c>
      <c r="P126" s="88">
        <v>0</v>
      </c>
      <c r="Q126" s="88">
        <v>745.8</v>
      </c>
      <c r="R126" s="88">
        <v>445.1</v>
      </c>
      <c r="S126" s="88">
        <v>475.9</v>
      </c>
      <c r="T126" s="88">
        <v>199.8</v>
      </c>
      <c r="U126" s="88">
        <v>0</v>
      </c>
      <c r="V126" s="88">
        <v>0</v>
      </c>
      <c r="W126" s="88">
        <v>0</v>
      </c>
      <c r="X126" s="88">
        <v>0</v>
      </c>
      <c r="Y126" s="88">
        <v>0</v>
      </c>
      <c r="Z126" s="88">
        <v>1220.3</v>
      </c>
      <c r="AA126" s="88">
        <v>0</v>
      </c>
      <c r="AB126" s="88">
        <f>SUM(P126:AA126)</f>
        <v>3086.9</v>
      </c>
      <c r="AC126" s="104">
        <f t="shared" si="89"/>
        <v>-12781.400000000001</v>
      </c>
      <c r="AD126" s="106">
        <f>+AC126/O126*100</f>
        <v>-80.546750439555595</v>
      </c>
    </row>
    <row r="127" spans="2:30" ht="15.95" customHeight="1" x14ac:dyDescent="0.2">
      <c r="B127" s="108" t="s">
        <v>131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10">
        <v>0</v>
      </c>
      <c r="I127" s="110">
        <v>0</v>
      </c>
      <c r="J127" s="110">
        <v>0</v>
      </c>
      <c r="K127" s="110">
        <v>0</v>
      </c>
      <c r="L127" s="110">
        <v>0</v>
      </c>
      <c r="M127" s="110">
        <v>0</v>
      </c>
      <c r="N127" s="110">
        <v>0</v>
      </c>
      <c r="O127" s="88">
        <f>SUM(C127:N127)</f>
        <v>0</v>
      </c>
      <c r="P127" s="109">
        <v>0</v>
      </c>
      <c r="Q127" s="109">
        <v>0</v>
      </c>
      <c r="R127" s="109">
        <v>0</v>
      </c>
      <c r="S127" s="109">
        <v>0</v>
      </c>
      <c r="T127" s="109">
        <v>0</v>
      </c>
      <c r="U127" s="109">
        <v>0</v>
      </c>
      <c r="V127" s="110">
        <v>0</v>
      </c>
      <c r="W127" s="110">
        <v>0</v>
      </c>
      <c r="X127" s="110">
        <v>0</v>
      </c>
      <c r="Y127" s="110">
        <v>0</v>
      </c>
      <c r="Z127" s="110">
        <v>0</v>
      </c>
      <c r="AA127" s="110">
        <v>0</v>
      </c>
      <c r="AB127" s="88">
        <f>SUM(P127:AA127)</f>
        <v>0</v>
      </c>
      <c r="AC127" s="60">
        <f t="shared" si="89"/>
        <v>0</v>
      </c>
      <c r="AD127" s="69">
        <v>0</v>
      </c>
    </row>
    <row r="128" spans="2:30" ht="15.95" customHeight="1" x14ac:dyDescent="0.2">
      <c r="B128" s="107" t="s">
        <v>132</v>
      </c>
      <c r="C128" s="82">
        <f t="shared" ref="C128:N128" si="100">+C129+C130</f>
        <v>0</v>
      </c>
      <c r="D128" s="82">
        <f t="shared" si="100"/>
        <v>0</v>
      </c>
      <c r="E128" s="82">
        <f t="shared" si="100"/>
        <v>104.5</v>
      </c>
      <c r="F128" s="82">
        <f t="shared" si="100"/>
        <v>117.6</v>
      </c>
      <c r="G128" s="82">
        <f t="shared" si="100"/>
        <v>156.80000000000001</v>
      </c>
      <c r="H128" s="82">
        <f t="shared" si="100"/>
        <v>888.4</v>
      </c>
      <c r="I128" s="82">
        <f t="shared" si="100"/>
        <v>1119.9000000000001</v>
      </c>
      <c r="J128" s="82">
        <f t="shared" si="100"/>
        <v>0</v>
      </c>
      <c r="K128" s="82">
        <f t="shared" si="100"/>
        <v>0</v>
      </c>
      <c r="L128" s="82">
        <f t="shared" si="100"/>
        <v>0</v>
      </c>
      <c r="M128" s="82">
        <f t="shared" si="100"/>
        <v>0</v>
      </c>
      <c r="N128" s="82">
        <f t="shared" si="100"/>
        <v>0</v>
      </c>
      <c r="O128" s="82">
        <f>+O129+O130</f>
        <v>2387.1999999999998</v>
      </c>
      <c r="P128" s="82">
        <f t="shared" ref="P128:AA128" si="101">+P129+P130</f>
        <v>0</v>
      </c>
      <c r="Q128" s="82">
        <f t="shared" si="101"/>
        <v>0</v>
      </c>
      <c r="R128" s="82">
        <f t="shared" si="101"/>
        <v>117.6</v>
      </c>
      <c r="S128" s="82">
        <f t="shared" si="101"/>
        <v>235.3</v>
      </c>
      <c r="T128" s="82">
        <f t="shared" si="101"/>
        <v>0</v>
      </c>
      <c r="U128" s="82">
        <f t="shared" si="101"/>
        <v>0</v>
      </c>
      <c r="V128" s="82">
        <f t="shared" si="101"/>
        <v>0</v>
      </c>
      <c r="W128" s="82">
        <f t="shared" si="101"/>
        <v>0</v>
      </c>
      <c r="X128" s="82">
        <f t="shared" si="101"/>
        <v>0</v>
      </c>
      <c r="Y128" s="82">
        <f t="shared" si="101"/>
        <v>0</v>
      </c>
      <c r="Z128" s="82">
        <f t="shared" si="101"/>
        <v>1305.4000000000001</v>
      </c>
      <c r="AA128" s="82">
        <f t="shared" si="101"/>
        <v>0</v>
      </c>
      <c r="AB128" s="82">
        <f>+AB129+AB130</f>
        <v>1658.3000000000002</v>
      </c>
      <c r="AC128" s="22">
        <f t="shared" si="89"/>
        <v>-728.89999999999964</v>
      </c>
      <c r="AD128" s="21">
        <f t="shared" ref="AD128:AD129" si="102">+AC128/O128*100</f>
        <v>-30.533679624664867</v>
      </c>
    </row>
    <row r="129" spans="2:30" ht="15.95" customHeight="1" x14ac:dyDescent="0.2">
      <c r="B129" s="108" t="s">
        <v>133</v>
      </c>
      <c r="C129" s="88">
        <v>0</v>
      </c>
      <c r="D129" s="88">
        <v>0</v>
      </c>
      <c r="E129" s="88">
        <v>104.5</v>
      </c>
      <c r="F129" s="88">
        <v>117.6</v>
      </c>
      <c r="G129" s="88">
        <v>156.80000000000001</v>
      </c>
      <c r="H129" s="88">
        <v>888.4</v>
      </c>
      <c r="I129" s="88">
        <v>1119.9000000000001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f>SUM(C129:N129)</f>
        <v>2387.1999999999998</v>
      </c>
      <c r="P129" s="88">
        <v>0</v>
      </c>
      <c r="Q129" s="88">
        <v>0</v>
      </c>
      <c r="R129" s="88">
        <v>117.6</v>
      </c>
      <c r="S129" s="88">
        <v>235.3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1305.4000000000001</v>
      </c>
      <c r="AA129" s="88">
        <v>0</v>
      </c>
      <c r="AB129" s="88">
        <f>SUM(P129:AA129)</f>
        <v>1658.3000000000002</v>
      </c>
      <c r="AC129" s="104">
        <f t="shared" si="89"/>
        <v>-728.89999999999964</v>
      </c>
      <c r="AD129" s="106">
        <f t="shared" si="102"/>
        <v>-30.533679624664867</v>
      </c>
    </row>
    <row r="130" spans="2:30" ht="15.95" customHeight="1" x14ac:dyDescent="0.2">
      <c r="B130" s="108" t="s">
        <v>134</v>
      </c>
      <c r="C130" s="88">
        <v>0</v>
      </c>
      <c r="D130" s="88">
        <v>0</v>
      </c>
      <c r="E130" s="88">
        <v>0</v>
      </c>
      <c r="F130" s="88">
        <v>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f>SUM(C130:N130)</f>
        <v>0</v>
      </c>
      <c r="P130" s="88">
        <v>0</v>
      </c>
      <c r="Q130" s="88">
        <v>0</v>
      </c>
      <c r="R130" s="88">
        <v>0</v>
      </c>
      <c r="S130" s="88">
        <v>0</v>
      </c>
      <c r="T130" s="88">
        <v>0</v>
      </c>
      <c r="U130" s="88">
        <v>0</v>
      </c>
      <c r="V130" s="88">
        <v>0</v>
      </c>
      <c r="W130" s="88">
        <v>0</v>
      </c>
      <c r="X130" s="88">
        <v>0</v>
      </c>
      <c r="Y130" s="88">
        <v>0</v>
      </c>
      <c r="Z130" s="88">
        <v>0</v>
      </c>
      <c r="AA130" s="88">
        <v>0</v>
      </c>
      <c r="AB130" s="88">
        <f>SUM(P130:AA130)</f>
        <v>0</v>
      </c>
      <c r="AC130" s="104">
        <f t="shared" si="89"/>
        <v>0</v>
      </c>
      <c r="AD130" s="69">
        <v>0</v>
      </c>
    </row>
    <row r="131" spans="2:30" ht="30" customHeight="1" x14ac:dyDescent="0.2">
      <c r="B131" s="111" t="s">
        <v>135</v>
      </c>
      <c r="C131" s="112">
        <v>18.600000000000001</v>
      </c>
      <c r="D131" s="112">
        <f>49.6-6.1</f>
        <v>43.5</v>
      </c>
      <c r="E131" s="112">
        <f>41.8-1.7</f>
        <v>40.099999999999994</v>
      </c>
      <c r="F131" s="112">
        <f>49.5-1.7</f>
        <v>47.8</v>
      </c>
      <c r="G131" s="112">
        <f>100-41.7</f>
        <v>58.3</v>
      </c>
      <c r="H131" s="112">
        <f>367.3-1.7</f>
        <v>365.6</v>
      </c>
      <c r="I131" s="112">
        <f>220.2-46.6</f>
        <v>173.6</v>
      </c>
      <c r="J131" s="112">
        <f>59.4-1.7</f>
        <v>57.699999999999996</v>
      </c>
      <c r="K131" s="112">
        <f>163.8-3.7</f>
        <v>160.10000000000002</v>
      </c>
      <c r="L131" s="112">
        <f>270.4-1.7</f>
        <v>268.7</v>
      </c>
      <c r="M131" s="112">
        <f>189.3-3</f>
        <v>186.3</v>
      </c>
      <c r="N131" s="112">
        <f>385.6-1.7</f>
        <v>383.90000000000003</v>
      </c>
      <c r="O131" s="112">
        <f>SUM(C131:N131)</f>
        <v>1804.2000000000003</v>
      </c>
      <c r="P131" s="112">
        <v>104</v>
      </c>
      <c r="Q131" s="112">
        <v>52.4</v>
      </c>
      <c r="R131" s="112">
        <v>225.2</v>
      </c>
      <c r="S131" s="112">
        <v>564.1</v>
      </c>
      <c r="T131" s="112">
        <v>59.4</v>
      </c>
      <c r="U131" s="112">
        <v>29.4</v>
      </c>
      <c r="V131" s="112">
        <v>123.8</v>
      </c>
      <c r="W131" s="112">
        <v>198.7</v>
      </c>
      <c r="X131" s="112">
        <v>78.5</v>
      </c>
      <c r="Y131" s="112">
        <v>21.1</v>
      </c>
      <c r="Z131" s="112">
        <v>38</v>
      </c>
      <c r="AA131" s="112">
        <v>109</v>
      </c>
      <c r="AB131" s="112">
        <f>SUM(P131:AA131)</f>
        <v>1603.6</v>
      </c>
      <c r="AC131" s="113">
        <f t="shared" si="89"/>
        <v>-200.60000000000036</v>
      </c>
      <c r="AD131" s="114">
        <f>+AC131/O131*100</f>
        <v>-11.118501274803256</v>
      </c>
    </row>
    <row r="132" spans="2:30" ht="18.75" customHeight="1" thickBot="1" x14ac:dyDescent="0.25">
      <c r="B132" s="115" t="s">
        <v>109</v>
      </c>
      <c r="C132" s="116">
        <f t="shared" ref="C132:N132" si="103">+C131+C108+C107+C106</f>
        <v>134186.9</v>
      </c>
      <c r="D132" s="116">
        <f t="shared" si="103"/>
        <v>179738.3</v>
      </c>
      <c r="E132" s="116">
        <f t="shared" si="103"/>
        <v>100345.40000000001</v>
      </c>
      <c r="F132" s="116">
        <f t="shared" si="103"/>
        <v>102973.1</v>
      </c>
      <c r="G132" s="116">
        <f t="shared" si="103"/>
        <v>98896.8</v>
      </c>
      <c r="H132" s="116">
        <f t="shared" si="103"/>
        <v>134285</v>
      </c>
      <c r="I132" s="116">
        <f t="shared" si="103"/>
        <v>126340.59999999999</v>
      </c>
      <c r="J132" s="116">
        <f t="shared" si="103"/>
        <v>82578.600000000006</v>
      </c>
      <c r="K132" s="116">
        <f t="shared" si="103"/>
        <v>118422.2</v>
      </c>
      <c r="L132" s="116">
        <f t="shared" si="103"/>
        <v>87631.60000000002</v>
      </c>
      <c r="M132" s="116">
        <f t="shared" si="103"/>
        <v>102378</v>
      </c>
      <c r="N132" s="116">
        <f t="shared" si="103"/>
        <v>104066.19999999998</v>
      </c>
      <c r="O132" s="117">
        <f>+O131+O108+O107+O106</f>
        <v>1371842.7</v>
      </c>
      <c r="P132" s="116">
        <f t="shared" ref="P132:AA132" si="104">+P131+P108+P107+P106</f>
        <v>117287.7</v>
      </c>
      <c r="Q132" s="116">
        <f t="shared" si="104"/>
        <v>141901.09999999998</v>
      </c>
      <c r="R132" s="116">
        <f t="shared" si="104"/>
        <v>104816.1</v>
      </c>
      <c r="S132" s="116">
        <f t="shared" si="104"/>
        <v>139461.00000000003</v>
      </c>
      <c r="T132" s="116">
        <f t="shared" si="104"/>
        <v>134055.70000000001</v>
      </c>
      <c r="U132" s="116">
        <f t="shared" si="104"/>
        <v>85937.8</v>
      </c>
      <c r="V132" s="116">
        <f t="shared" si="104"/>
        <v>243696.2</v>
      </c>
      <c r="W132" s="116">
        <f t="shared" si="104"/>
        <v>109385.8</v>
      </c>
      <c r="X132" s="116">
        <f t="shared" si="104"/>
        <v>95842.499999999985</v>
      </c>
      <c r="Y132" s="116">
        <f t="shared" si="104"/>
        <v>107600</v>
      </c>
      <c r="Z132" s="116">
        <f>+Z131+Z108+Z107+Z106</f>
        <v>127689.60000000001</v>
      </c>
      <c r="AA132" s="116">
        <f t="shared" si="104"/>
        <v>135915.70000000001</v>
      </c>
      <c r="AB132" s="117">
        <f>+AB131+AB108+AB107+AB106</f>
        <v>1543589.1999999995</v>
      </c>
      <c r="AC132" s="118">
        <f t="shared" si="89"/>
        <v>171746.49999999953</v>
      </c>
      <c r="AD132" s="116">
        <f>+AC132/O132*100</f>
        <v>12.519401823547231</v>
      </c>
    </row>
    <row r="133" spans="2:30" ht="15.95" customHeight="1" thickTop="1" x14ac:dyDescent="0.2">
      <c r="B133" s="119" t="s">
        <v>136</v>
      </c>
      <c r="C133" s="120">
        <f t="shared" ref="C133:H133" si="105">SUM(C134:C140)</f>
        <v>950.30000000000007</v>
      </c>
      <c r="D133" s="120">
        <f>SUM(D134:D140)</f>
        <v>862.7</v>
      </c>
      <c r="E133" s="120">
        <f t="shared" ref="E133:F133" si="106">SUM(E134:E140)</f>
        <v>1007.4000000000001</v>
      </c>
      <c r="F133" s="120">
        <f t="shared" si="106"/>
        <v>1701.2</v>
      </c>
      <c r="G133" s="120">
        <f t="shared" si="105"/>
        <v>2090.6000000000004</v>
      </c>
      <c r="H133" s="120">
        <f t="shared" si="105"/>
        <v>1014.8</v>
      </c>
      <c r="I133" s="120">
        <f t="shared" ref="I133:Q133" si="107">SUM(I134:I140)</f>
        <v>1119.8</v>
      </c>
      <c r="J133" s="120">
        <f t="shared" si="107"/>
        <v>973.2</v>
      </c>
      <c r="K133" s="120">
        <f t="shared" si="107"/>
        <v>906.80000000000007</v>
      </c>
      <c r="L133" s="120">
        <f t="shared" si="107"/>
        <v>1049.8000000000002</v>
      </c>
      <c r="M133" s="120">
        <f t="shared" si="107"/>
        <v>675.2</v>
      </c>
      <c r="N133" s="120">
        <f t="shared" si="107"/>
        <v>636.00000000000011</v>
      </c>
      <c r="O133" s="120">
        <f t="shared" si="107"/>
        <v>12987.800000000001</v>
      </c>
      <c r="P133" s="120">
        <f t="shared" si="107"/>
        <v>781.5</v>
      </c>
      <c r="Q133" s="120">
        <f t="shared" si="107"/>
        <v>564.30000000000007</v>
      </c>
      <c r="R133" s="120">
        <f>SUM(R134:R140)</f>
        <v>667.90000000000009</v>
      </c>
      <c r="S133" s="120">
        <f>SUM(S134:S140)</f>
        <v>2544.9999999999995</v>
      </c>
      <c r="T133" s="120">
        <f>SUM(T134:T140)</f>
        <v>877.70000000000016</v>
      </c>
      <c r="U133" s="120">
        <f>SUM(U134:U140)</f>
        <v>687.2</v>
      </c>
      <c r="V133" s="120">
        <f t="shared" ref="V133:AA133" si="108">SUM(V134:V140)</f>
        <v>783.8</v>
      </c>
      <c r="W133" s="120">
        <f t="shared" si="108"/>
        <v>695.6</v>
      </c>
      <c r="X133" s="120">
        <f t="shared" si="108"/>
        <v>619.1</v>
      </c>
      <c r="Y133" s="120">
        <f t="shared" si="108"/>
        <v>740.00000000000011</v>
      </c>
      <c r="Z133" s="120">
        <f t="shared" si="108"/>
        <v>606.9</v>
      </c>
      <c r="AA133" s="120">
        <f t="shared" si="108"/>
        <v>684.7</v>
      </c>
      <c r="AB133" s="113">
        <f t="shared" ref="AB133:AB140" si="109">SUM(P133:AA133)</f>
        <v>10253.700000000001</v>
      </c>
      <c r="AC133" s="113">
        <f t="shared" si="89"/>
        <v>-2734.1000000000004</v>
      </c>
      <c r="AD133" s="112">
        <f>+AC133/O133*100</f>
        <v>-21.051294291565934</v>
      </c>
    </row>
    <row r="134" spans="2:30" ht="17.25" customHeight="1" x14ac:dyDescent="0.2">
      <c r="B134" s="121" t="s">
        <v>137</v>
      </c>
      <c r="C134" s="122">
        <v>471.9</v>
      </c>
      <c r="D134" s="122">
        <v>449.8</v>
      </c>
      <c r="E134" s="122">
        <v>528.20000000000005</v>
      </c>
      <c r="F134" s="122">
        <v>464.6</v>
      </c>
      <c r="G134" s="122">
        <v>603.1</v>
      </c>
      <c r="H134" s="122">
        <v>524.9</v>
      </c>
      <c r="I134" s="122">
        <v>558.20000000000005</v>
      </c>
      <c r="J134" s="122">
        <v>516.1</v>
      </c>
      <c r="K134" s="122">
        <v>519.20000000000005</v>
      </c>
      <c r="L134" s="122">
        <v>584.79999999999995</v>
      </c>
      <c r="M134" s="122">
        <v>525.20000000000005</v>
      </c>
      <c r="N134" s="122">
        <v>581.70000000000005</v>
      </c>
      <c r="O134" s="122">
        <f t="shared" ref="O134:O140" si="110">SUM(C134:N134)</f>
        <v>6327.7</v>
      </c>
      <c r="P134" s="122">
        <v>686.3</v>
      </c>
      <c r="Q134" s="122">
        <v>528.6</v>
      </c>
      <c r="R134" s="122">
        <v>600.79999999999995</v>
      </c>
      <c r="S134" s="122">
        <v>570.79999999999995</v>
      </c>
      <c r="T134" s="122">
        <v>651.6</v>
      </c>
      <c r="U134" s="122">
        <v>547.79999999999995</v>
      </c>
      <c r="V134" s="122">
        <v>612.5</v>
      </c>
      <c r="W134" s="122">
        <v>594.1</v>
      </c>
      <c r="X134" s="122">
        <v>585.4</v>
      </c>
      <c r="Y134" s="122">
        <v>620.20000000000005</v>
      </c>
      <c r="Z134" s="122">
        <v>572</v>
      </c>
      <c r="AA134" s="122">
        <v>657.6</v>
      </c>
      <c r="AB134" s="123">
        <f t="shared" si="109"/>
        <v>7227.7</v>
      </c>
      <c r="AC134" s="123">
        <f t="shared" si="89"/>
        <v>900</v>
      </c>
      <c r="AD134" s="122">
        <f>+AC134/O134*100</f>
        <v>14.223177457844082</v>
      </c>
    </row>
    <row r="135" spans="2:30" ht="17.25" customHeight="1" x14ac:dyDescent="0.2">
      <c r="B135" s="121" t="s">
        <v>138</v>
      </c>
      <c r="C135" s="122">
        <v>0</v>
      </c>
      <c r="D135" s="35">
        <v>23.2</v>
      </c>
      <c r="E135" s="35">
        <v>0</v>
      </c>
      <c r="F135" s="35">
        <v>0</v>
      </c>
      <c r="G135" s="122">
        <v>0</v>
      </c>
      <c r="H135" s="122">
        <v>0</v>
      </c>
      <c r="I135" s="122">
        <v>0</v>
      </c>
      <c r="J135" s="122">
        <v>0</v>
      </c>
      <c r="K135" s="122">
        <v>0</v>
      </c>
      <c r="L135" s="122">
        <v>0</v>
      </c>
      <c r="M135" s="122">
        <v>0</v>
      </c>
      <c r="N135" s="122">
        <v>0</v>
      </c>
      <c r="O135" s="122">
        <f t="shared" si="110"/>
        <v>23.2</v>
      </c>
      <c r="P135" s="122">
        <v>0</v>
      </c>
      <c r="Q135" s="35">
        <v>0</v>
      </c>
      <c r="R135" s="35">
        <v>0.1</v>
      </c>
      <c r="S135" s="35">
        <v>0</v>
      </c>
      <c r="T135" s="35">
        <v>17.7</v>
      </c>
      <c r="U135" s="35">
        <v>0</v>
      </c>
      <c r="V135" s="122">
        <v>0</v>
      </c>
      <c r="W135" s="122">
        <v>0</v>
      </c>
      <c r="X135" s="122">
        <v>0</v>
      </c>
      <c r="Y135" s="122">
        <v>0</v>
      </c>
      <c r="Z135" s="122">
        <v>0</v>
      </c>
      <c r="AA135" s="122">
        <v>0</v>
      </c>
      <c r="AB135" s="123">
        <f t="shared" si="109"/>
        <v>17.8</v>
      </c>
      <c r="AC135" s="124">
        <f t="shared" si="89"/>
        <v>-5.3999999999999986</v>
      </c>
      <c r="AD135" s="96">
        <v>0</v>
      </c>
    </row>
    <row r="136" spans="2:30" ht="17.25" customHeight="1" x14ac:dyDescent="0.2">
      <c r="B136" s="121" t="s">
        <v>139</v>
      </c>
      <c r="C136" s="122">
        <v>63.5</v>
      </c>
      <c r="D136" s="122">
        <v>21.2</v>
      </c>
      <c r="E136" s="122">
        <v>45</v>
      </c>
      <c r="F136" s="122">
        <v>883.8</v>
      </c>
      <c r="G136" s="122">
        <v>1053.8</v>
      </c>
      <c r="H136" s="122">
        <v>66.8</v>
      </c>
      <c r="I136" s="122">
        <v>128.9</v>
      </c>
      <c r="J136" s="122">
        <v>25.1</v>
      </c>
      <c r="K136" s="122">
        <v>22.3</v>
      </c>
      <c r="L136" s="122">
        <v>96.6</v>
      </c>
      <c r="M136" s="122">
        <v>19.899999999999999</v>
      </c>
      <c r="N136" s="122">
        <v>15.9</v>
      </c>
      <c r="O136" s="122">
        <f t="shared" si="110"/>
        <v>2442.8000000000006</v>
      </c>
      <c r="P136" s="122">
        <v>75.099999999999994</v>
      </c>
      <c r="Q136" s="122">
        <v>23.1</v>
      </c>
      <c r="R136" s="122">
        <v>53.2</v>
      </c>
      <c r="S136" s="122">
        <v>1957.6</v>
      </c>
      <c r="T136" s="122">
        <v>188.6</v>
      </c>
      <c r="U136" s="122">
        <v>65.5</v>
      </c>
      <c r="V136" s="122">
        <v>149.80000000000001</v>
      </c>
      <c r="W136" s="122">
        <v>37.299999999999997</v>
      </c>
      <c r="X136" s="122">
        <v>21.2</v>
      </c>
      <c r="Y136" s="122">
        <v>99.7</v>
      </c>
      <c r="Z136" s="122">
        <v>15.3</v>
      </c>
      <c r="AA136" s="122">
        <v>12.9</v>
      </c>
      <c r="AB136" s="123">
        <f t="shared" si="109"/>
        <v>2699.3</v>
      </c>
      <c r="AC136" s="123">
        <f t="shared" si="89"/>
        <v>256.49999999999955</v>
      </c>
      <c r="AD136" s="122">
        <f t="shared" ref="AD136:AD142" si="111">+AC136/O136*100</f>
        <v>10.500245619780559</v>
      </c>
    </row>
    <row r="137" spans="2:30" ht="17.25" customHeight="1" x14ac:dyDescent="0.2">
      <c r="B137" s="121" t="s">
        <v>140</v>
      </c>
      <c r="C137" s="125">
        <v>309.3</v>
      </c>
      <c r="D137" s="125">
        <v>320.7</v>
      </c>
      <c r="E137" s="125">
        <v>406.3</v>
      </c>
      <c r="F137" s="125">
        <v>317.5</v>
      </c>
      <c r="G137" s="125">
        <v>345.4</v>
      </c>
      <c r="H137" s="125">
        <v>377.1</v>
      </c>
      <c r="I137" s="125">
        <v>331.6</v>
      </c>
      <c r="J137" s="125">
        <v>399.4</v>
      </c>
      <c r="K137" s="125">
        <v>329.7</v>
      </c>
      <c r="L137" s="125">
        <v>322.8</v>
      </c>
      <c r="M137" s="125">
        <v>78.2</v>
      </c>
      <c r="N137" s="125">
        <v>0</v>
      </c>
      <c r="O137" s="122">
        <f t="shared" si="110"/>
        <v>3537.9999999999995</v>
      </c>
      <c r="P137" s="125">
        <v>0</v>
      </c>
      <c r="Q137" s="125">
        <v>0</v>
      </c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5">
        <v>0</v>
      </c>
      <c r="Y137" s="125">
        <v>0</v>
      </c>
      <c r="Z137" s="125">
        <v>0</v>
      </c>
      <c r="AA137" s="125">
        <v>0</v>
      </c>
      <c r="AB137" s="126">
        <f t="shared" si="109"/>
        <v>0</v>
      </c>
      <c r="AC137" s="123">
        <f t="shared" si="89"/>
        <v>-3537.9999999999995</v>
      </c>
      <c r="AD137" s="106">
        <f t="shared" si="111"/>
        <v>-100</v>
      </c>
    </row>
    <row r="138" spans="2:30" ht="17.25" customHeight="1" x14ac:dyDescent="0.2">
      <c r="B138" s="121" t="s">
        <v>141</v>
      </c>
      <c r="C138" s="125">
        <v>0.1</v>
      </c>
      <c r="D138" s="125">
        <v>6.1</v>
      </c>
      <c r="E138" s="125">
        <v>1.7</v>
      </c>
      <c r="F138" s="125">
        <v>1.7</v>
      </c>
      <c r="G138" s="125">
        <v>41.7</v>
      </c>
      <c r="H138" s="125">
        <v>1.7</v>
      </c>
      <c r="I138" s="122">
        <v>46.6</v>
      </c>
      <c r="J138" s="122">
        <v>1.7</v>
      </c>
      <c r="K138" s="122">
        <v>3.7</v>
      </c>
      <c r="L138" s="122">
        <v>1.7</v>
      </c>
      <c r="M138" s="122">
        <v>3</v>
      </c>
      <c r="N138" s="122">
        <v>1.7</v>
      </c>
      <c r="O138" s="122">
        <f t="shared" si="110"/>
        <v>111.40000000000002</v>
      </c>
      <c r="P138" s="125">
        <v>1.7</v>
      </c>
      <c r="Q138" s="125">
        <v>1.7</v>
      </c>
      <c r="R138" s="125">
        <v>1.7</v>
      </c>
      <c r="S138" s="125">
        <v>1.7</v>
      </c>
      <c r="T138" s="125">
        <v>3.2</v>
      </c>
      <c r="U138" s="125">
        <v>3.7</v>
      </c>
      <c r="V138" s="125">
        <v>1.7</v>
      </c>
      <c r="W138" s="125">
        <v>4</v>
      </c>
      <c r="X138" s="125">
        <v>1.7</v>
      </c>
      <c r="Y138" s="125">
        <v>2.7</v>
      </c>
      <c r="Z138" s="125">
        <v>2.1</v>
      </c>
      <c r="AA138" s="125">
        <v>1.6</v>
      </c>
      <c r="AB138" s="123">
        <f t="shared" si="109"/>
        <v>27.5</v>
      </c>
      <c r="AC138" s="123">
        <f t="shared" si="89"/>
        <v>-83.90000000000002</v>
      </c>
      <c r="AD138" s="106">
        <f t="shared" si="111"/>
        <v>-75.314183123877925</v>
      </c>
    </row>
    <row r="139" spans="2:30" ht="16.5" customHeight="1" x14ac:dyDescent="0.2">
      <c r="B139" s="121" t="s">
        <v>142</v>
      </c>
      <c r="C139" s="127">
        <v>0</v>
      </c>
      <c r="D139" s="127">
        <v>0</v>
      </c>
      <c r="E139" s="127">
        <v>0</v>
      </c>
      <c r="F139" s="127">
        <v>0.1</v>
      </c>
      <c r="G139" s="127">
        <v>0</v>
      </c>
      <c r="H139" s="127">
        <v>0</v>
      </c>
      <c r="I139" s="125">
        <v>0</v>
      </c>
      <c r="J139" s="125">
        <v>0</v>
      </c>
      <c r="K139" s="125">
        <v>0</v>
      </c>
      <c r="L139" s="125">
        <v>0</v>
      </c>
      <c r="M139" s="125">
        <v>0</v>
      </c>
      <c r="N139" s="125">
        <v>0</v>
      </c>
      <c r="O139" s="122">
        <f t="shared" si="110"/>
        <v>0.1</v>
      </c>
      <c r="P139" s="127">
        <v>0</v>
      </c>
      <c r="Q139" s="127">
        <v>0</v>
      </c>
      <c r="R139" s="127">
        <v>0</v>
      </c>
      <c r="S139" s="127">
        <v>0</v>
      </c>
      <c r="T139" s="127">
        <v>0</v>
      </c>
      <c r="U139" s="127">
        <v>0</v>
      </c>
      <c r="V139" s="127">
        <v>0</v>
      </c>
      <c r="W139" s="127">
        <v>0</v>
      </c>
      <c r="X139" s="127">
        <v>0</v>
      </c>
      <c r="Y139" s="127">
        <v>0.1</v>
      </c>
      <c r="Z139" s="127">
        <v>1.5</v>
      </c>
      <c r="AA139" s="127">
        <v>-1.6</v>
      </c>
      <c r="AB139" s="123">
        <f t="shared" si="109"/>
        <v>0</v>
      </c>
      <c r="AC139" s="123">
        <f t="shared" si="89"/>
        <v>-0.1</v>
      </c>
      <c r="AD139" s="69">
        <v>0</v>
      </c>
    </row>
    <row r="140" spans="2:30" ht="16.5" customHeight="1" thickBot="1" x14ac:dyDescent="0.25">
      <c r="B140" s="128" t="s">
        <v>143</v>
      </c>
      <c r="C140" s="129">
        <v>105.5</v>
      </c>
      <c r="D140" s="129">
        <v>41.7</v>
      </c>
      <c r="E140" s="129">
        <v>26.2</v>
      </c>
      <c r="F140" s="129">
        <v>33.5</v>
      </c>
      <c r="G140" s="129">
        <v>46.6</v>
      </c>
      <c r="H140" s="129">
        <v>44.3</v>
      </c>
      <c r="I140" s="127">
        <v>54.5</v>
      </c>
      <c r="J140" s="127">
        <v>30.9</v>
      </c>
      <c r="K140" s="125">
        <v>31.9</v>
      </c>
      <c r="L140" s="125">
        <v>43.9</v>
      </c>
      <c r="M140" s="125">
        <v>48.9</v>
      </c>
      <c r="N140" s="125">
        <v>36.700000000000003</v>
      </c>
      <c r="O140" s="122">
        <f t="shared" si="110"/>
        <v>544.59999999999991</v>
      </c>
      <c r="P140" s="129">
        <v>18.399999999999999</v>
      </c>
      <c r="Q140" s="129">
        <v>10.9</v>
      </c>
      <c r="R140" s="129">
        <v>12.1</v>
      </c>
      <c r="S140" s="129">
        <v>14.9</v>
      </c>
      <c r="T140" s="129">
        <v>16.600000000000001</v>
      </c>
      <c r="U140" s="129">
        <v>70.2</v>
      </c>
      <c r="V140" s="130">
        <v>19.8</v>
      </c>
      <c r="W140" s="130">
        <v>60.2</v>
      </c>
      <c r="X140" s="130">
        <v>10.8</v>
      </c>
      <c r="Y140" s="130">
        <v>17.3</v>
      </c>
      <c r="Z140" s="130">
        <v>16</v>
      </c>
      <c r="AA140" s="130">
        <v>14.2</v>
      </c>
      <c r="AB140" s="123">
        <f t="shared" si="109"/>
        <v>281.40000000000003</v>
      </c>
      <c r="AC140" s="131">
        <f t="shared" si="89"/>
        <v>-263.19999999999987</v>
      </c>
      <c r="AD140" s="132">
        <f t="shared" si="111"/>
        <v>-48.329048843187643</v>
      </c>
    </row>
    <row r="141" spans="2:30" ht="19.5" customHeight="1" thickTop="1" x14ac:dyDescent="0.2">
      <c r="B141" s="133" t="s">
        <v>144</v>
      </c>
      <c r="C141" s="134">
        <f t="shared" ref="C141:K141" si="112">+C133+C132</f>
        <v>135137.19999999998</v>
      </c>
      <c r="D141" s="135">
        <f t="shared" si="112"/>
        <v>180601</v>
      </c>
      <c r="E141" s="135">
        <f t="shared" si="112"/>
        <v>101352.8</v>
      </c>
      <c r="F141" s="135">
        <f t="shared" si="112"/>
        <v>104674.3</v>
      </c>
      <c r="G141" s="135">
        <f t="shared" si="112"/>
        <v>100987.40000000001</v>
      </c>
      <c r="H141" s="135">
        <f t="shared" si="112"/>
        <v>135299.79999999999</v>
      </c>
      <c r="I141" s="135">
        <f t="shared" si="112"/>
        <v>127460.4</v>
      </c>
      <c r="J141" s="135">
        <f t="shared" si="112"/>
        <v>83551.8</v>
      </c>
      <c r="K141" s="135">
        <f t="shared" si="112"/>
        <v>119329</v>
      </c>
      <c r="L141" s="135">
        <f>+L133+L132</f>
        <v>88681.400000000023</v>
      </c>
      <c r="M141" s="135">
        <f>+M133+M132</f>
        <v>103053.2</v>
      </c>
      <c r="N141" s="135">
        <f>+N133+N132</f>
        <v>104702.19999999998</v>
      </c>
      <c r="O141" s="134">
        <f>+O133+O132</f>
        <v>1384830.5</v>
      </c>
      <c r="P141" s="136">
        <f t="shared" ref="P141:AA141" si="113">+P133+P132</f>
        <v>118069.2</v>
      </c>
      <c r="Q141" s="136">
        <f t="shared" si="113"/>
        <v>142465.39999999997</v>
      </c>
      <c r="R141" s="136">
        <f t="shared" si="113"/>
        <v>105484</v>
      </c>
      <c r="S141" s="136">
        <f t="shared" si="113"/>
        <v>142006.00000000003</v>
      </c>
      <c r="T141" s="136">
        <f t="shared" si="113"/>
        <v>134933.40000000002</v>
      </c>
      <c r="U141" s="136">
        <f t="shared" si="113"/>
        <v>86625</v>
      </c>
      <c r="V141" s="136">
        <f t="shared" si="113"/>
        <v>244480</v>
      </c>
      <c r="W141" s="136">
        <f t="shared" si="113"/>
        <v>110081.40000000001</v>
      </c>
      <c r="X141" s="136">
        <f t="shared" si="113"/>
        <v>96461.599999999991</v>
      </c>
      <c r="Y141" s="136">
        <f t="shared" si="113"/>
        <v>108340</v>
      </c>
      <c r="Z141" s="136">
        <f t="shared" si="113"/>
        <v>128296.5</v>
      </c>
      <c r="AA141" s="136">
        <f t="shared" si="113"/>
        <v>136600.40000000002</v>
      </c>
      <c r="AB141" s="136">
        <f>+AB133+AB132</f>
        <v>1553842.8999999994</v>
      </c>
      <c r="AC141" s="137">
        <f t="shared" si="89"/>
        <v>169012.39999999944</v>
      </c>
      <c r="AD141" s="134">
        <f t="shared" si="111"/>
        <v>12.204554997885984</v>
      </c>
    </row>
    <row r="142" spans="2:30" ht="19.5" customHeight="1" x14ac:dyDescent="0.2">
      <c r="B142" s="168" t="s">
        <v>145</v>
      </c>
      <c r="C142" s="169">
        <f>+'[41]cut presupuestaria'!C31</f>
        <v>1907.7</v>
      </c>
      <c r="D142" s="169">
        <f>+'[41]cut presupuestaria'!D31</f>
        <v>3118.1000000000004</v>
      </c>
      <c r="E142" s="169">
        <f>+'[41]cut presupuestaria'!E31</f>
        <v>2738.9999999999995</v>
      </c>
      <c r="F142" s="169">
        <f>+'[41]cut presupuestaria'!F31</f>
        <v>2158.5</v>
      </c>
      <c r="G142" s="169">
        <f>+'[41]cut presupuestaria'!G31</f>
        <v>2411.1</v>
      </c>
      <c r="H142" s="169">
        <f>+'[41]cut presupuestaria'!H31</f>
        <v>3092.7</v>
      </c>
      <c r="I142" s="169">
        <f>+'[41]cut presupuestaria'!I31</f>
        <v>2941.7000000000003</v>
      </c>
      <c r="J142" s="169">
        <f>+'[41]cut presupuestaria'!J31</f>
        <v>2508.1999999999998</v>
      </c>
      <c r="K142" s="169">
        <f>+'[41]cut presupuestaria'!K31</f>
        <v>2006.5000000000002</v>
      </c>
      <c r="L142" s="169">
        <f>+'[41]cut presupuestaria'!L31</f>
        <v>2137.1000000000004</v>
      </c>
      <c r="M142" s="169">
        <f>+'[41]cut presupuestaria'!M31</f>
        <v>2347.7000000000003</v>
      </c>
      <c r="N142" s="169">
        <f>+'[41]cut presupuestaria'!N31</f>
        <v>1563.1999999999998</v>
      </c>
      <c r="O142" s="169">
        <f>+'[41]cut presupuestaria'!O31</f>
        <v>28931.5</v>
      </c>
      <c r="P142" s="169">
        <f>+'[41]cut presupuestaria'!P31</f>
        <v>3412.1</v>
      </c>
      <c r="Q142" s="169">
        <f>+'[41]cut presupuestaria'!Q31</f>
        <v>2945</v>
      </c>
      <c r="R142" s="169">
        <f>+'[41]cut presupuestaria'!R31</f>
        <v>2090.6999999999998</v>
      </c>
      <c r="S142" s="169">
        <f>+'[41]cut presupuestaria'!S31</f>
        <v>2773.3999999999996</v>
      </c>
      <c r="T142" s="169">
        <f>+'[41]cut presupuestaria'!T31</f>
        <v>2620.9</v>
      </c>
      <c r="U142" s="169">
        <f>+'[41]cut presupuestaria'!U31</f>
        <v>1901.4999999999998</v>
      </c>
      <c r="V142" s="169">
        <f>+'[41]cut presupuestaria'!V31</f>
        <v>2534.1999999999998</v>
      </c>
      <c r="W142" s="169">
        <f>+'[41]cut presupuestaria'!W31</f>
        <v>3442.1000000000004</v>
      </c>
      <c r="X142" s="169">
        <f>+'[41]cut presupuestaria'!X31</f>
        <v>2465.7999999999997</v>
      </c>
      <c r="Y142" s="169">
        <f>+'[41]cut presupuestaria'!Y31</f>
        <v>2566.5000000000005</v>
      </c>
      <c r="Z142" s="169">
        <f>+'[41]cut presupuestaria'!Z31</f>
        <v>2800.6</v>
      </c>
      <c r="AA142" s="169">
        <f>+'[41]cut presupuestaria'!AA31</f>
        <v>2923.5194620200004</v>
      </c>
      <c r="AB142" s="170">
        <f>+'[41]cut presupuestaria'!AB31</f>
        <v>32476.319462019994</v>
      </c>
      <c r="AC142" s="170">
        <f t="shared" si="89"/>
        <v>3544.8194620199938</v>
      </c>
      <c r="AD142" s="170">
        <f t="shared" si="111"/>
        <v>12.252456533605219</v>
      </c>
    </row>
    <row r="143" spans="2:30" ht="16.5" customHeight="1" x14ac:dyDescent="0.2">
      <c r="B143" s="138" t="s">
        <v>146</v>
      </c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40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41"/>
      <c r="AD143" s="142"/>
    </row>
    <row r="144" spans="2:30" ht="15" customHeight="1" x14ac:dyDescent="0.2">
      <c r="B144" s="143" t="s">
        <v>147</v>
      </c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5"/>
    </row>
    <row r="145" spans="2:30" s="148" customFormat="1" ht="12.75" customHeight="1" x14ac:dyDescent="0.2">
      <c r="B145" s="146" t="s">
        <v>148</v>
      </c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5"/>
    </row>
    <row r="146" spans="2:30" s="148" customFormat="1" ht="14.25" customHeight="1" x14ac:dyDescent="0.2">
      <c r="B146" s="146" t="s">
        <v>149</v>
      </c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5"/>
    </row>
    <row r="147" spans="2:30" ht="13.5" customHeight="1" x14ac:dyDescent="0.2">
      <c r="B147" s="146" t="s">
        <v>150</v>
      </c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5"/>
    </row>
    <row r="148" spans="2:30" ht="12.75" customHeight="1" x14ac:dyDescent="0.2">
      <c r="B148" s="149" t="s">
        <v>151</v>
      </c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50"/>
      <c r="AD148" s="151"/>
    </row>
    <row r="149" spans="2:30" x14ac:dyDescent="0.2">
      <c r="B149" s="152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50"/>
      <c r="AD149" s="151"/>
    </row>
    <row r="150" spans="2:30" x14ac:dyDescent="0.2">
      <c r="B150" s="152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53"/>
    </row>
    <row r="151" spans="2:30" x14ac:dyDescent="0.2">
      <c r="B151" s="145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45"/>
    </row>
    <row r="152" spans="2:30" x14ac:dyDescent="0.2">
      <c r="B152" s="155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56"/>
      <c r="AD152" s="155"/>
    </row>
    <row r="153" spans="2:30" x14ac:dyDescent="0.2">
      <c r="B153" s="155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6"/>
      <c r="AD153" s="155"/>
    </row>
    <row r="154" spans="2:30" x14ac:dyDescent="0.2">
      <c r="B154" s="155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7"/>
    </row>
    <row r="155" spans="2:30" x14ac:dyDescent="0.2">
      <c r="B155" s="155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9"/>
      <c r="P155" s="160"/>
      <c r="Q155" s="160"/>
      <c r="R155" s="154"/>
      <c r="S155" s="154"/>
      <c r="T155" s="154"/>
      <c r="U155" s="160"/>
      <c r="V155" s="160"/>
      <c r="W155" s="160"/>
      <c r="X155" s="160"/>
      <c r="Y155" s="160"/>
      <c r="Z155" s="160"/>
      <c r="AA155" s="160"/>
      <c r="AB155" s="160"/>
      <c r="AC155" s="161"/>
      <c r="AD155" s="155"/>
    </row>
    <row r="156" spans="2:30" x14ac:dyDescent="0.2">
      <c r="B156" s="155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61"/>
      <c r="AD156" s="155"/>
    </row>
    <row r="157" spans="2:30" x14ac:dyDescent="0.2"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</row>
    <row r="158" spans="2:30" x14ac:dyDescent="0.2"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43"/>
    </row>
    <row r="159" spans="2:30" x14ac:dyDescent="0.2"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43"/>
    </row>
    <row r="160" spans="2:30" x14ac:dyDescent="0.2"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43"/>
    </row>
    <row r="161" spans="3:29" x14ac:dyDescent="0.2"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62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50"/>
      <c r="AC161" s="43"/>
    </row>
    <row r="162" spans="3:29" x14ac:dyDescent="0.2"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62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43"/>
    </row>
    <row r="163" spans="3:29" x14ac:dyDescent="0.2"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4"/>
    </row>
    <row r="164" spans="3:29" x14ac:dyDescent="0.2"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</row>
    <row r="165" spans="3:29" x14ac:dyDescent="0.2"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</row>
    <row r="166" spans="3:29" ht="18" customHeight="1" x14ac:dyDescent="0.2"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5"/>
      <c r="AC166" s="164"/>
    </row>
    <row r="167" spans="3:29" ht="21" customHeight="1" x14ac:dyDescent="0.2"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5"/>
      <c r="AC167" s="43"/>
    </row>
    <row r="168" spans="3:29" ht="17.25" customHeight="1" x14ac:dyDescent="0.2"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5"/>
      <c r="AC168" s="43"/>
    </row>
    <row r="169" spans="3:29" ht="20.25" customHeight="1" x14ac:dyDescent="0.2"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5"/>
      <c r="AC169" s="160"/>
    </row>
    <row r="170" spans="3:29" ht="24.75" customHeight="1" x14ac:dyDescent="0.2"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60"/>
      <c r="Q170" s="160"/>
      <c r="R170" s="160"/>
      <c r="S170" s="160"/>
      <c r="T170" s="166"/>
      <c r="U170" s="160"/>
      <c r="V170" s="160"/>
      <c r="W170" s="160"/>
      <c r="X170" s="160"/>
      <c r="Y170" s="160"/>
      <c r="Z170" s="160"/>
      <c r="AA170" s="160"/>
      <c r="AB170" s="165"/>
      <c r="AC170" s="43"/>
    </row>
    <row r="171" spans="3:29" ht="21.75" customHeight="1" x14ac:dyDescent="0.2"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5"/>
      <c r="AC171" s="43"/>
    </row>
    <row r="172" spans="3:29" ht="33.75" customHeight="1" x14ac:dyDescent="0.2"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5"/>
      <c r="AC172" s="43"/>
    </row>
    <row r="173" spans="3:29" ht="102" x14ac:dyDescent="0.2"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43"/>
    </row>
    <row r="174" spans="3:29" x14ac:dyDescent="0.2"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</row>
    <row r="175" spans="3:29" x14ac:dyDescent="0.2"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</row>
    <row r="176" spans="3:29" x14ac:dyDescent="0.2"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</row>
    <row r="177" spans="3:16" x14ac:dyDescent="0.2"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</row>
    <row r="178" spans="3:16" x14ac:dyDescent="0.2"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</row>
    <row r="179" spans="3:16" x14ac:dyDescent="0.2"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</row>
    <row r="180" spans="3:16" x14ac:dyDescent="0.2"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</row>
    <row r="181" spans="3:16" x14ac:dyDescent="0.2"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</row>
    <row r="182" spans="3:16" x14ac:dyDescent="0.2"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</row>
    <row r="183" spans="3:16" x14ac:dyDescent="0.2"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</row>
    <row r="184" spans="3:16" x14ac:dyDescent="0.2"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</row>
    <row r="185" spans="3:16" x14ac:dyDescent="0.2"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</row>
    <row r="186" spans="3:16" x14ac:dyDescent="0.2"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</row>
    <row r="187" spans="3:16" x14ac:dyDescent="0.2"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</row>
    <row r="188" spans="3:16" x14ac:dyDescent="0.2"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</row>
    <row r="189" spans="3:16" x14ac:dyDescent="0.2"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</row>
    <row r="190" spans="3:16" x14ac:dyDescent="0.2"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</row>
    <row r="191" spans="3:16" x14ac:dyDescent="0.2"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</row>
    <row r="192" spans="3:16" x14ac:dyDescent="0.2"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</row>
    <row r="193" spans="3:16" x14ac:dyDescent="0.2"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</row>
    <row r="194" spans="3:16" x14ac:dyDescent="0.2"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</row>
    <row r="195" spans="3:16" x14ac:dyDescent="0.2"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</row>
    <row r="196" spans="3:16" x14ac:dyDescent="0.2"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</row>
    <row r="197" spans="3:16" x14ac:dyDescent="0.2"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</row>
    <row r="198" spans="3:16" x14ac:dyDescent="0.2"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</row>
    <row r="199" spans="3:16" x14ac:dyDescent="0.2"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  <ignoredErrors>
    <ignoredError sqref="S16:T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2FE4-B2AD-4784-A26B-4B12B2E5018E}">
  <sheetPr>
    <tabColor theme="0"/>
  </sheetPr>
  <dimension ref="A1:AD254"/>
  <sheetViews>
    <sheetView showGridLines="0" tabSelected="1" zoomScale="90" zoomScaleNormal="90" workbookViewId="0">
      <pane xSplit="2" ySplit="8" topLeftCell="P94" activePane="bottomRight" state="frozen"/>
      <selection pane="topRight" activeCell="C1" sqref="C1"/>
      <selection pane="bottomLeft" activeCell="A9" sqref="A9"/>
      <selection pane="bottomRight" activeCell="B42" sqref="B42:AD42"/>
    </sheetView>
  </sheetViews>
  <sheetFormatPr baseColWidth="10" defaultColWidth="11.42578125" defaultRowHeight="12.75" x14ac:dyDescent="0.2"/>
  <cols>
    <col min="1" max="1" width="1.5703125" style="227" customWidth="1"/>
    <col min="2" max="2" width="76.85546875" style="199" customWidth="1"/>
    <col min="3" max="9" width="10.7109375" style="199" customWidth="1"/>
    <col min="10" max="10" width="11.42578125" style="199" bestFit="1" customWidth="1"/>
    <col min="11" max="12" width="11.42578125" style="199" customWidth="1"/>
    <col min="13" max="13" width="13.42578125" style="199" bestFit="1" customWidth="1"/>
    <col min="14" max="14" width="13.42578125" style="199" customWidth="1"/>
    <col min="15" max="15" width="15.28515625" style="227" customWidth="1"/>
    <col min="16" max="16" width="11" style="227" bestFit="1" customWidth="1"/>
    <col min="17" max="19" width="11.7109375" style="227" customWidth="1"/>
    <col min="20" max="23" width="11.28515625" style="227" customWidth="1"/>
    <col min="24" max="24" width="13.42578125" style="227" bestFit="1" customWidth="1"/>
    <col min="25" max="25" width="13.42578125" style="227" customWidth="1"/>
    <col min="26" max="26" width="13.42578125" style="227" bestFit="1" customWidth="1"/>
    <col min="27" max="27" width="13.42578125" style="227" customWidth="1"/>
    <col min="28" max="28" width="16.7109375" style="227" customWidth="1"/>
    <col min="29" max="29" width="16" style="227" customWidth="1"/>
    <col min="30" max="30" width="15" style="199" customWidth="1"/>
    <col min="31" max="16384" width="11.42578125" style="199"/>
  </cols>
  <sheetData>
    <row r="1" spans="2:30" ht="18.75" customHeight="1" x14ac:dyDescent="0.25"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2:30" ht="9.75" customHeight="1" x14ac:dyDescent="0.2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0"/>
    </row>
    <row r="3" spans="2:30" ht="20.25" customHeight="1" x14ac:dyDescent="0.2">
      <c r="B3" s="202" t="s">
        <v>152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</row>
    <row r="4" spans="2:30" ht="15.75" customHeight="1" x14ac:dyDescent="0.2">
      <c r="B4" s="202" t="s">
        <v>1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</row>
    <row r="5" spans="2:30" ht="15.75" customHeight="1" x14ac:dyDescent="0.2">
      <c r="B5" s="203" t="s">
        <v>153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</row>
    <row r="6" spans="2:30" ht="15.75" customHeight="1" x14ac:dyDescent="0.2">
      <c r="B6" s="203" t="s">
        <v>154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</row>
    <row r="7" spans="2:30" ht="24" customHeight="1" x14ac:dyDescent="0.2">
      <c r="B7" s="204" t="s">
        <v>4</v>
      </c>
      <c r="C7" s="205">
        <v>2024</v>
      </c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208"/>
      <c r="O7" s="209" t="s">
        <v>155</v>
      </c>
      <c r="P7" s="205">
        <v>2024</v>
      </c>
      <c r="Q7" s="206"/>
      <c r="R7" s="206"/>
      <c r="S7" s="206"/>
      <c r="T7" s="206"/>
      <c r="U7" s="206"/>
      <c r="V7" s="206"/>
      <c r="W7" s="206"/>
      <c r="X7" s="206"/>
      <c r="Y7" s="206"/>
      <c r="Z7" s="207"/>
      <c r="AA7" s="208"/>
      <c r="AB7" s="209" t="s">
        <v>156</v>
      </c>
      <c r="AC7" s="209" t="s">
        <v>157</v>
      </c>
      <c r="AD7" s="209" t="s">
        <v>158</v>
      </c>
    </row>
    <row r="8" spans="2:30" ht="25.5" customHeight="1" x14ac:dyDescent="0.2">
      <c r="B8" s="210"/>
      <c r="C8" s="211" t="s">
        <v>6</v>
      </c>
      <c r="D8" s="211" t="s">
        <v>7</v>
      </c>
      <c r="E8" s="211" t="s">
        <v>8</v>
      </c>
      <c r="F8" s="211" t="s">
        <v>9</v>
      </c>
      <c r="G8" s="211" t="s">
        <v>10</v>
      </c>
      <c r="H8" s="211" t="s">
        <v>11</v>
      </c>
      <c r="I8" s="211" t="s">
        <v>12</v>
      </c>
      <c r="J8" s="211" t="s">
        <v>13</v>
      </c>
      <c r="K8" s="211" t="s">
        <v>14</v>
      </c>
      <c r="L8" s="211" t="s">
        <v>15</v>
      </c>
      <c r="M8" s="211" t="s">
        <v>16</v>
      </c>
      <c r="N8" s="211" t="s">
        <v>17</v>
      </c>
      <c r="O8" s="212"/>
      <c r="P8" s="211" t="s">
        <v>6</v>
      </c>
      <c r="Q8" s="211" t="s">
        <v>7</v>
      </c>
      <c r="R8" s="211" t="s">
        <v>8</v>
      </c>
      <c r="S8" s="211" t="s">
        <v>9</v>
      </c>
      <c r="T8" s="211" t="s">
        <v>10</v>
      </c>
      <c r="U8" s="211" t="s">
        <v>11</v>
      </c>
      <c r="V8" s="211" t="s">
        <v>12</v>
      </c>
      <c r="W8" s="211" t="s">
        <v>13</v>
      </c>
      <c r="X8" s="211" t="s">
        <v>14</v>
      </c>
      <c r="Y8" s="211" t="s">
        <v>15</v>
      </c>
      <c r="Z8" s="211" t="s">
        <v>16</v>
      </c>
      <c r="AA8" s="211" t="s">
        <v>17</v>
      </c>
      <c r="AB8" s="212"/>
      <c r="AC8" s="212"/>
      <c r="AD8" s="212"/>
    </row>
    <row r="9" spans="2:30" ht="18" customHeight="1" x14ac:dyDescent="0.2">
      <c r="B9" s="213" t="s">
        <v>20</v>
      </c>
      <c r="C9" s="7">
        <f t="shared" ref="C9:S9" si="0">+C10+C56+C57+C66+C87</f>
        <v>116146.9</v>
      </c>
      <c r="D9" s="7">
        <f t="shared" si="0"/>
        <v>87320.599999999991</v>
      </c>
      <c r="E9" s="7">
        <f t="shared" si="0"/>
        <v>86603.4</v>
      </c>
      <c r="F9" s="7">
        <f t="shared" si="0"/>
        <v>119532.30000000002</v>
      </c>
      <c r="G9" s="7">
        <f t="shared" si="0"/>
        <v>92847.6</v>
      </c>
      <c r="H9" s="7">
        <f t="shared" si="0"/>
        <v>85731.1</v>
      </c>
      <c r="I9" s="7">
        <f t="shared" si="0"/>
        <v>123427.8</v>
      </c>
      <c r="J9" s="7">
        <f t="shared" si="0"/>
        <v>103898</v>
      </c>
      <c r="K9" s="7">
        <f t="shared" si="0"/>
        <v>93313.099999999991</v>
      </c>
      <c r="L9" s="7">
        <f t="shared" si="0"/>
        <v>104073.1</v>
      </c>
      <c r="M9" s="7">
        <f t="shared" si="0"/>
        <v>98773.5</v>
      </c>
      <c r="N9" s="7">
        <f t="shared" si="0"/>
        <v>97454.1</v>
      </c>
      <c r="O9" s="55">
        <f t="shared" si="0"/>
        <v>1209121.4999999995</v>
      </c>
      <c r="P9" s="7">
        <f t="shared" si="0"/>
        <v>115889.24989576002</v>
      </c>
      <c r="Q9" s="7">
        <f t="shared" si="0"/>
        <v>86638.01739571002</v>
      </c>
      <c r="R9" s="7">
        <f t="shared" si="0"/>
        <v>86585.466817270004</v>
      </c>
      <c r="S9" s="7">
        <f t="shared" si="0"/>
        <v>119109.166897</v>
      </c>
      <c r="T9" s="7">
        <f>ROUNDUP(+T10+T56+T57+T66+T87,1)</f>
        <v>92723.5</v>
      </c>
      <c r="U9" s="7">
        <f>+U10+U56+U57+U66+U87</f>
        <v>85925.651012300019</v>
      </c>
      <c r="V9" s="7">
        <f>+V10+V56+V57+V66+V87</f>
        <v>121752.37985805633</v>
      </c>
      <c r="W9" s="7">
        <f>ROUNDDOWN(+W10+W56+W57+W66+W87,1)</f>
        <v>100821</v>
      </c>
      <c r="X9" s="7">
        <f>ROUNDDOWN(+X10+X56+X57+X66+X87,1)</f>
        <v>97123.8</v>
      </c>
      <c r="Y9" s="7">
        <f>ROUNDDOWN(+Y10+Y56+Y57+Y66+Y87,1)</f>
        <v>104495.7</v>
      </c>
      <c r="Z9" s="7">
        <f>ROUNDDOWN(+Z10+Z56+Z57+Z66+Z87,1)</f>
        <v>96606.8</v>
      </c>
      <c r="AA9" s="7">
        <f>ROUNDDOWN(+AA10+AA56+AA57+AA66+AA87,1)</f>
        <v>101747.8</v>
      </c>
      <c r="AB9" s="7">
        <f>+AB10+AB56+AB57+AB66+AB87</f>
        <v>1209418.7651606053</v>
      </c>
      <c r="AC9" s="7">
        <f t="shared" ref="AC9:AC72" si="1">+O9-AB9</f>
        <v>-297.26516060577706</v>
      </c>
      <c r="AD9" s="214">
        <f t="shared" ref="AD9:AD56" si="2">+O9/AB9*100</f>
        <v>99.975420824517613</v>
      </c>
    </row>
    <row r="10" spans="2:30" ht="18" customHeight="1" x14ac:dyDescent="0.2">
      <c r="B10" s="213" t="s">
        <v>21</v>
      </c>
      <c r="C10" s="7">
        <f t="shared" ref="C10:S10" si="3">+C11+C16+C25+C47+C54+C55</f>
        <v>93437.8</v>
      </c>
      <c r="D10" s="7">
        <f t="shared" si="3"/>
        <v>81940.5</v>
      </c>
      <c r="E10" s="7">
        <f t="shared" si="3"/>
        <v>81804.399999999994</v>
      </c>
      <c r="F10" s="7">
        <f t="shared" si="3"/>
        <v>113770.00000000001</v>
      </c>
      <c r="G10" s="7">
        <f t="shared" si="3"/>
        <v>87610.3</v>
      </c>
      <c r="H10" s="7">
        <f t="shared" si="3"/>
        <v>80860.400000000009</v>
      </c>
      <c r="I10" s="7">
        <f t="shared" si="3"/>
        <v>90407.900000000009</v>
      </c>
      <c r="J10" s="7">
        <f t="shared" si="3"/>
        <v>87665.500000000015</v>
      </c>
      <c r="K10" s="7">
        <f t="shared" si="3"/>
        <v>85017.2</v>
      </c>
      <c r="L10" s="7">
        <f t="shared" si="3"/>
        <v>96513</v>
      </c>
      <c r="M10" s="7">
        <f t="shared" si="3"/>
        <v>93283.700000000012</v>
      </c>
      <c r="N10" s="7">
        <f t="shared" si="3"/>
        <v>90149.7</v>
      </c>
      <c r="O10" s="55">
        <f>+O11+O16+O25+O47+O54+O55</f>
        <v>1082460.3999999997</v>
      </c>
      <c r="P10" s="7">
        <f t="shared" si="3"/>
        <v>93410.286854060018</v>
      </c>
      <c r="Q10" s="7">
        <f t="shared" si="3"/>
        <v>81966.58560897001</v>
      </c>
      <c r="R10" s="7">
        <f t="shared" si="3"/>
        <v>81805.14589931001</v>
      </c>
      <c r="S10" s="7">
        <f t="shared" si="3"/>
        <v>113735.52048630999</v>
      </c>
      <c r="T10" s="7">
        <f>+T11+T16+T25+T47+T54+T55</f>
        <v>87608.389048639991</v>
      </c>
      <c r="U10" s="7">
        <f t="shared" ref="U10:AA10" si="4">+U11+U16+U25+U47+U54+U55</f>
        <v>80928.866892030012</v>
      </c>
      <c r="V10" s="7">
        <f t="shared" si="4"/>
        <v>88734.619426391568</v>
      </c>
      <c r="W10" s="7">
        <f t="shared" si="4"/>
        <v>86531.810695810069</v>
      </c>
      <c r="X10" s="7">
        <f t="shared" si="4"/>
        <v>88135.209133730721</v>
      </c>
      <c r="Y10" s="7">
        <f t="shared" si="4"/>
        <v>96536.585654984592</v>
      </c>
      <c r="Z10" s="7">
        <f t="shared" si="4"/>
        <v>86101.220494450172</v>
      </c>
      <c r="AA10" s="7">
        <f t="shared" si="4"/>
        <v>89500.061435203097</v>
      </c>
      <c r="AB10" s="7">
        <f>+AB11+AB16+AB25+AB47+AB54+AB55</f>
        <v>1074994.30162989</v>
      </c>
      <c r="AC10" s="7">
        <f t="shared" si="1"/>
        <v>7466.0983701096848</v>
      </c>
      <c r="AD10" s="214">
        <f t="shared" si="2"/>
        <v>100.69452446015666</v>
      </c>
    </row>
    <row r="11" spans="2:30" ht="18" customHeight="1" x14ac:dyDescent="0.2">
      <c r="B11" s="12" t="s">
        <v>22</v>
      </c>
      <c r="C11" s="7">
        <f t="shared" ref="C11:T11" si="5">SUM(C12:C15)</f>
        <v>33787.200000000004</v>
      </c>
      <c r="D11" s="7">
        <f t="shared" ref="D11:N11" si="6">SUM(D12:D15)</f>
        <v>28997.600000000002</v>
      </c>
      <c r="E11" s="7">
        <f t="shared" si="6"/>
        <v>26235.5</v>
      </c>
      <c r="F11" s="7">
        <f t="shared" si="6"/>
        <v>52144.800000000003</v>
      </c>
      <c r="G11" s="7">
        <f t="shared" si="6"/>
        <v>28995.4</v>
      </c>
      <c r="H11" s="7">
        <f t="shared" si="6"/>
        <v>26678.799999999999</v>
      </c>
      <c r="I11" s="7">
        <f t="shared" si="6"/>
        <v>31649.1</v>
      </c>
      <c r="J11" s="7">
        <f t="shared" si="6"/>
        <v>28727.4</v>
      </c>
      <c r="K11" s="7">
        <f t="shared" si="6"/>
        <v>26084.499999999996</v>
      </c>
      <c r="L11" s="7">
        <f t="shared" si="6"/>
        <v>34098.5</v>
      </c>
      <c r="M11" s="7">
        <f t="shared" si="6"/>
        <v>34924.800000000003</v>
      </c>
      <c r="N11" s="7">
        <f t="shared" si="6"/>
        <v>30913.499999999996</v>
      </c>
      <c r="O11" s="55">
        <f>SUM(O12:O15)</f>
        <v>383237.10000000003</v>
      </c>
      <c r="P11" s="7">
        <f t="shared" si="5"/>
        <v>33787.242663570003</v>
      </c>
      <c r="Q11" s="7">
        <f t="shared" ref="Q11:S11" si="7">SUM(Q12:Q15)</f>
        <v>28997.572870179996</v>
      </c>
      <c r="R11" s="7">
        <f t="shared" si="7"/>
        <v>26235.540649680002</v>
      </c>
      <c r="S11" s="7">
        <f t="shared" si="7"/>
        <v>52144.83161845999</v>
      </c>
      <c r="T11" s="7">
        <f t="shared" si="5"/>
        <v>28995.033359290002</v>
      </c>
      <c r="U11" s="7">
        <f t="shared" ref="U11:AA11" si="8">SUM(U12:U15)</f>
        <v>26678.822142730001</v>
      </c>
      <c r="V11" s="7">
        <f t="shared" si="8"/>
        <v>31738.775864975931</v>
      </c>
      <c r="W11" s="7">
        <f t="shared" si="8"/>
        <v>26265.640188994446</v>
      </c>
      <c r="X11" s="7">
        <f t="shared" si="8"/>
        <v>27361.76777464338</v>
      </c>
      <c r="Y11" s="7">
        <f t="shared" si="8"/>
        <v>30961.859804597985</v>
      </c>
      <c r="Z11" s="7">
        <f t="shared" si="8"/>
        <v>26499.10129738973</v>
      </c>
      <c r="AA11" s="7">
        <f t="shared" si="8"/>
        <v>28354.457872016766</v>
      </c>
      <c r="AB11" s="7">
        <f>SUM(AB12:AB15)</f>
        <v>368020.64610652823</v>
      </c>
      <c r="AC11" s="7">
        <f t="shared" si="1"/>
        <v>15216.4538934718</v>
      </c>
      <c r="AD11" s="214">
        <f t="shared" si="2"/>
        <v>104.13467397942323</v>
      </c>
    </row>
    <row r="12" spans="2:30" ht="18" customHeight="1" x14ac:dyDescent="0.2">
      <c r="B12" s="15" t="s">
        <v>23</v>
      </c>
      <c r="C12" s="17">
        <f>+[41]PP!P11</f>
        <v>11648</v>
      </c>
      <c r="D12" s="17">
        <f>+[41]PP!Q11</f>
        <v>10213.799999999999</v>
      </c>
      <c r="E12" s="17">
        <f>+[41]PP!R11</f>
        <v>9585.4</v>
      </c>
      <c r="F12" s="17">
        <f>+[41]PP!S11</f>
        <v>10858.6</v>
      </c>
      <c r="G12" s="17">
        <f>+[41]PP!T11</f>
        <v>10904.2</v>
      </c>
      <c r="H12" s="17">
        <f>+[41]PP!U11</f>
        <v>9130.1</v>
      </c>
      <c r="I12" s="17">
        <f>+[41]PP!V11</f>
        <v>8562.7000000000007</v>
      </c>
      <c r="J12" s="17">
        <f>+[41]PP!W11</f>
        <v>8963.7000000000007</v>
      </c>
      <c r="K12" s="17">
        <f>+[41]PP!X11</f>
        <v>9138.6</v>
      </c>
      <c r="L12" s="17">
        <f>+[41]PP!Y11</f>
        <v>9173.7000000000007</v>
      </c>
      <c r="M12" s="17">
        <f>+[41]PP!Z11</f>
        <v>9036.2000000000007</v>
      </c>
      <c r="N12" s="17">
        <f>+[41]PP!AA11</f>
        <v>10036.700000000001</v>
      </c>
      <c r="O12" s="16">
        <f>SUM(C12:N12)</f>
        <v>117251.7</v>
      </c>
      <c r="P12" s="17">
        <v>11648.04335403</v>
      </c>
      <c r="Q12" s="17">
        <v>10213.758972829999</v>
      </c>
      <c r="R12" s="17">
        <v>9585.4316932700021</v>
      </c>
      <c r="S12" s="17">
        <v>10858.5858321</v>
      </c>
      <c r="T12" s="17">
        <v>10904.199494279997</v>
      </c>
      <c r="U12" s="17">
        <v>9130.0701571499994</v>
      </c>
      <c r="V12" s="17">
        <v>8808.5729244402701</v>
      </c>
      <c r="W12" s="17">
        <v>10320.376378652023</v>
      </c>
      <c r="X12" s="17">
        <v>10969.626387130895</v>
      </c>
      <c r="Y12" s="17">
        <v>10425.800095062141</v>
      </c>
      <c r="Z12" s="17">
        <v>10344.331369042515</v>
      </c>
      <c r="AA12" s="17">
        <v>11095.362953167813</v>
      </c>
      <c r="AB12" s="17">
        <f>SUM(P12:AA12)</f>
        <v>124304.15961115566</v>
      </c>
      <c r="AC12" s="17">
        <f t="shared" si="1"/>
        <v>-7052.4596111556602</v>
      </c>
      <c r="AD12" s="215">
        <f t="shared" si="2"/>
        <v>94.326449224855438</v>
      </c>
    </row>
    <row r="13" spans="2:30" ht="18" customHeight="1" x14ac:dyDescent="0.2">
      <c r="B13" s="15" t="s">
        <v>24</v>
      </c>
      <c r="C13" s="17">
        <f>+[41]PP!P12</f>
        <v>12491.3</v>
      </c>
      <c r="D13" s="17">
        <f>+[41]PP!Q12</f>
        <v>14806.1</v>
      </c>
      <c r="E13" s="17">
        <f>+[41]PP!R12</f>
        <v>11688.1</v>
      </c>
      <c r="F13" s="17">
        <f>+[41]PP!S12</f>
        <v>35827.4</v>
      </c>
      <c r="G13" s="17">
        <f>+[41]PP!T12</f>
        <v>11062.1</v>
      </c>
      <c r="H13" s="17">
        <f>+[41]PP!U12</f>
        <v>11699.5</v>
      </c>
      <c r="I13" s="17">
        <f>+[41]PP!V12</f>
        <v>16789.099999999999</v>
      </c>
      <c r="J13" s="17">
        <f>+[41]PP!W12</f>
        <v>11811.5</v>
      </c>
      <c r="K13" s="17">
        <f>+[41]PP!X12</f>
        <v>11808.5</v>
      </c>
      <c r="L13" s="17">
        <f>+[41]PP!Y12</f>
        <v>19174.5</v>
      </c>
      <c r="M13" s="17">
        <f>+[41]PP!Z12</f>
        <v>20761.7</v>
      </c>
      <c r="N13" s="17">
        <f>+[41]PP!AA12</f>
        <v>15510.9</v>
      </c>
      <c r="O13" s="16">
        <f>SUM(C13:N13)</f>
        <v>193430.7</v>
      </c>
      <c r="P13" s="17">
        <v>12491.283093580003</v>
      </c>
      <c r="Q13" s="17">
        <v>14806.139853149998</v>
      </c>
      <c r="R13" s="17">
        <v>11688.132181020001</v>
      </c>
      <c r="S13" s="17">
        <v>35827.4656942</v>
      </c>
      <c r="T13" s="17">
        <v>11061.723681420002</v>
      </c>
      <c r="U13" s="17">
        <v>11699.542635720001</v>
      </c>
      <c r="V13" s="17">
        <v>17356.904376326886</v>
      </c>
      <c r="W13" s="17">
        <v>11218.042535429562</v>
      </c>
      <c r="X13" s="17">
        <v>11342.116441968554</v>
      </c>
      <c r="Y13" s="17">
        <v>15684.98591094609</v>
      </c>
      <c r="Z13" s="17">
        <v>11297.811473811551</v>
      </c>
      <c r="AA13" s="17">
        <v>11418.6297661223</v>
      </c>
      <c r="AB13" s="17">
        <f>SUM(P13:AA13)</f>
        <v>175892.77764369495</v>
      </c>
      <c r="AC13" s="17">
        <f t="shared" si="1"/>
        <v>17537.922356305062</v>
      </c>
      <c r="AD13" s="215">
        <f t="shared" si="2"/>
        <v>109.97080300353863</v>
      </c>
    </row>
    <row r="14" spans="2:30" ht="18" customHeight="1" x14ac:dyDescent="0.2">
      <c r="B14" s="15" t="s">
        <v>25</v>
      </c>
      <c r="C14" s="17">
        <f>+[41]PP!P13</f>
        <v>9395.6</v>
      </c>
      <c r="D14" s="17">
        <f>+[41]PP!Q13</f>
        <v>3826.2</v>
      </c>
      <c r="E14" s="17">
        <f>+[41]PP!R13</f>
        <v>4821.7</v>
      </c>
      <c r="F14" s="17">
        <f>+[41]PP!S13</f>
        <v>5219.8</v>
      </c>
      <c r="G14" s="17">
        <f>+[41]PP!T13</f>
        <v>6756</v>
      </c>
      <c r="H14" s="17">
        <f>+[41]PP!U13</f>
        <v>5569.2</v>
      </c>
      <c r="I14" s="17">
        <f>+[41]PP!V13</f>
        <v>6058.4</v>
      </c>
      <c r="J14" s="17">
        <f>+[41]PP!W13</f>
        <v>7760.5</v>
      </c>
      <c r="K14" s="17">
        <f>+[41]PP!X13</f>
        <v>4915.1000000000004</v>
      </c>
      <c r="L14" s="17">
        <f>+[41]PP!Y13</f>
        <v>5517.6</v>
      </c>
      <c r="M14" s="17">
        <f>+[41]PP!Z13</f>
        <v>4922.8</v>
      </c>
      <c r="N14" s="17">
        <f>+[41]PP!AA13</f>
        <v>5046.6000000000004</v>
      </c>
      <c r="O14" s="16">
        <f>SUM(C14:N14)</f>
        <v>69809.5</v>
      </c>
      <c r="P14" s="17">
        <v>9395.5910045700002</v>
      </c>
      <c r="Q14" s="17">
        <v>3826.2240606400001</v>
      </c>
      <c r="R14" s="17">
        <v>4821.6554423299986</v>
      </c>
      <c r="S14" s="17">
        <v>5219.8079831399991</v>
      </c>
      <c r="T14" s="17">
        <v>6756.0319037700001</v>
      </c>
      <c r="U14" s="17">
        <v>5569.2049970300004</v>
      </c>
      <c r="V14" s="17">
        <v>5324.6064578461082</v>
      </c>
      <c r="W14" s="17">
        <v>4517.3612967690979</v>
      </c>
      <c r="X14" s="17">
        <v>4839.5523175794515</v>
      </c>
      <c r="Y14" s="17">
        <v>4554.464375836219</v>
      </c>
      <c r="Z14" s="17">
        <v>4653.1142001340886</v>
      </c>
      <c r="AA14" s="17">
        <v>5531.2784210473765</v>
      </c>
      <c r="AB14" s="17">
        <f>SUM(P14:AA14)</f>
        <v>65008.892460692339</v>
      </c>
      <c r="AC14" s="17">
        <f t="shared" si="1"/>
        <v>4800.6075393076608</v>
      </c>
      <c r="AD14" s="215">
        <f t="shared" si="2"/>
        <v>107.38453980308979</v>
      </c>
    </row>
    <row r="15" spans="2:30" ht="18" customHeight="1" x14ac:dyDescent="0.2">
      <c r="B15" s="15" t="s">
        <v>26</v>
      </c>
      <c r="C15" s="17">
        <f>+[41]PP!P14</f>
        <v>252.3</v>
      </c>
      <c r="D15" s="17">
        <f>+[41]PP!Q14</f>
        <v>151.5</v>
      </c>
      <c r="E15" s="17">
        <f>+[41]PP!R14</f>
        <v>140.30000000000001</v>
      </c>
      <c r="F15" s="17">
        <f>+[41]PP!S14</f>
        <v>239</v>
      </c>
      <c r="G15" s="17">
        <f>+[41]PP!T14</f>
        <v>273.10000000000002</v>
      </c>
      <c r="H15" s="17">
        <f>+[41]PP!U14</f>
        <v>280</v>
      </c>
      <c r="I15" s="17">
        <f>+[41]PP!V14</f>
        <v>238.9</v>
      </c>
      <c r="J15" s="17">
        <f>+[41]PP!W14</f>
        <v>191.7</v>
      </c>
      <c r="K15" s="17">
        <f>+[41]PP!X14</f>
        <v>222.3</v>
      </c>
      <c r="L15" s="17">
        <f>+[41]PP!Y14</f>
        <v>232.7</v>
      </c>
      <c r="M15" s="17">
        <f>+[41]PP!Z14</f>
        <v>204.1</v>
      </c>
      <c r="N15" s="17">
        <f>+[41]PP!AA14</f>
        <v>319.3</v>
      </c>
      <c r="O15" s="16">
        <f>SUM(C15:N15)</f>
        <v>2745.2000000000003</v>
      </c>
      <c r="P15" s="17">
        <v>252.32521138999999</v>
      </c>
      <c r="Q15" s="17">
        <v>151.44998355999999</v>
      </c>
      <c r="R15" s="17">
        <v>140.32133306</v>
      </c>
      <c r="S15" s="17">
        <v>238.97210901999998</v>
      </c>
      <c r="T15" s="17">
        <v>273.07827981999998</v>
      </c>
      <c r="U15" s="17">
        <v>280.00435283000002</v>
      </c>
      <c r="V15" s="17">
        <v>248.69210636266871</v>
      </c>
      <c r="W15" s="17">
        <v>209.85997814376086</v>
      </c>
      <c r="X15" s="17">
        <v>210.47262796447916</v>
      </c>
      <c r="Y15" s="17">
        <v>296.6094227535354</v>
      </c>
      <c r="Z15" s="17">
        <v>203.8442544015754</v>
      </c>
      <c r="AA15" s="17">
        <v>309.18673167927699</v>
      </c>
      <c r="AB15" s="17">
        <f>SUM(P15:AA15)</f>
        <v>2814.816390985296</v>
      </c>
      <c r="AC15" s="17">
        <f t="shared" si="1"/>
        <v>-69.616390985295766</v>
      </c>
      <c r="AD15" s="215">
        <f t="shared" si="2"/>
        <v>97.526787494621374</v>
      </c>
    </row>
    <row r="16" spans="2:30" ht="18" customHeight="1" x14ac:dyDescent="0.2">
      <c r="B16" s="213" t="s">
        <v>27</v>
      </c>
      <c r="C16" s="20">
        <f>+C17+C24</f>
        <v>3217.7000000000003</v>
      </c>
      <c r="D16" s="20">
        <f t="shared" ref="D16:N16" si="9">+D17+D24</f>
        <v>3868.4999999999995</v>
      </c>
      <c r="E16" s="20">
        <f t="shared" si="9"/>
        <v>4933.1999999999989</v>
      </c>
      <c r="F16" s="20">
        <f t="shared" si="9"/>
        <v>7803.7999999999993</v>
      </c>
      <c r="G16" s="20">
        <f t="shared" si="9"/>
        <v>4123.8</v>
      </c>
      <c r="H16" s="20">
        <f t="shared" si="9"/>
        <v>3534.3</v>
      </c>
      <c r="I16" s="20">
        <f t="shared" si="9"/>
        <v>3690.7</v>
      </c>
      <c r="J16" s="20">
        <f t="shared" si="9"/>
        <v>4258.7</v>
      </c>
      <c r="K16" s="20">
        <f t="shared" si="9"/>
        <v>4804.3</v>
      </c>
      <c r="L16" s="20">
        <f t="shared" si="9"/>
        <v>6949.2</v>
      </c>
      <c r="M16" s="20">
        <f t="shared" si="9"/>
        <v>3892.7999999999997</v>
      </c>
      <c r="N16" s="20">
        <f t="shared" si="9"/>
        <v>4025.4</v>
      </c>
      <c r="O16" s="216">
        <f>+O17+O24</f>
        <v>55102.399999999994</v>
      </c>
      <c r="P16" s="20">
        <f t="shared" ref="P16:AA16" si="10">+P17+P24</f>
        <v>3217.7025207899997</v>
      </c>
      <c r="Q16" s="20">
        <f t="shared" si="10"/>
        <v>3868.4864424100001</v>
      </c>
      <c r="R16" s="20">
        <f t="shared" si="10"/>
        <v>4933.1926578699995</v>
      </c>
      <c r="S16" s="20">
        <f t="shared" si="10"/>
        <v>7803.8550120199998</v>
      </c>
      <c r="T16" s="20">
        <f t="shared" si="10"/>
        <v>4123.7595654500001</v>
      </c>
      <c r="U16" s="20">
        <f t="shared" si="10"/>
        <v>3534.2763717500002</v>
      </c>
      <c r="V16" s="20">
        <f t="shared" si="10"/>
        <v>3749.0924956920421</v>
      </c>
      <c r="W16" s="20">
        <f t="shared" si="10"/>
        <v>3837.658375737843</v>
      </c>
      <c r="X16" s="20">
        <f t="shared" si="10"/>
        <v>4801.3769464466786</v>
      </c>
      <c r="Y16" s="20">
        <f t="shared" si="10"/>
        <v>6708.8026744209674</v>
      </c>
      <c r="Z16" s="20">
        <f t="shared" si="10"/>
        <v>3905.5428179380783</v>
      </c>
      <c r="AA16" s="20">
        <f t="shared" si="10"/>
        <v>4390.4817133279257</v>
      </c>
      <c r="AB16" s="20">
        <f>+AB17+AB24</f>
        <v>54874.227593853539</v>
      </c>
      <c r="AC16" s="20">
        <f t="shared" si="1"/>
        <v>228.17240614645561</v>
      </c>
      <c r="AD16" s="217">
        <f t="shared" si="2"/>
        <v>100.415809782026</v>
      </c>
    </row>
    <row r="17" spans="2:30" ht="18" customHeight="1" x14ac:dyDescent="0.2">
      <c r="B17" s="218" t="s">
        <v>28</v>
      </c>
      <c r="C17" s="20">
        <f>SUM(C18:C23)</f>
        <v>3070.3</v>
      </c>
      <c r="D17" s="20">
        <f t="shared" ref="D17:N17" si="11">SUM(D18:D23)</f>
        <v>3690.3999999999996</v>
      </c>
      <c r="E17" s="20">
        <f t="shared" si="11"/>
        <v>4726.2999999999993</v>
      </c>
      <c r="F17" s="20">
        <f t="shared" si="11"/>
        <v>7588.9</v>
      </c>
      <c r="G17" s="20">
        <f t="shared" si="11"/>
        <v>3913.7</v>
      </c>
      <c r="H17" s="20">
        <f t="shared" si="11"/>
        <v>3330.8</v>
      </c>
      <c r="I17" s="20">
        <f t="shared" si="11"/>
        <v>3487.7999999999997</v>
      </c>
      <c r="J17" s="20">
        <f t="shared" si="11"/>
        <v>4051.8999999999996</v>
      </c>
      <c r="K17" s="20">
        <f t="shared" si="11"/>
        <v>4588.1000000000004</v>
      </c>
      <c r="L17" s="20">
        <f t="shared" si="11"/>
        <v>6725.4</v>
      </c>
      <c r="M17" s="20">
        <f t="shared" si="11"/>
        <v>3647.2</v>
      </c>
      <c r="N17" s="20">
        <f t="shared" si="11"/>
        <v>3797.9</v>
      </c>
      <c r="O17" s="216">
        <f>SUM(O18:O23)</f>
        <v>52618.7</v>
      </c>
      <c r="P17" s="20">
        <f t="shared" ref="P17:AA17" si="12">SUM(P18:P23)</f>
        <v>3070.3018396899997</v>
      </c>
      <c r="Q17" s="20">
        <f t="shared" si="12"/>
        <v>3690.3562458599999</v>
      </c>
      <c r="R17" s="20">
        <f t="shared" si="12"/>
        <v>4726.3104470499993</v>
      </c>
      <c r="S17" s="20">
        <f t="shared" si="12"/>
        <v>7588.9339258199998</v>
      </c>
      <c r="T17" s="20">
        <f t="shared" si="12"/>
        <v>3913.6952545200002</v>
      </c>
      <c r="U17" s="20">
        <f t="shared" si="12"/>
        <v>3330.7774594800003</v>
      </c>
      <c r="V17" s="20">
        <f t="shared" si="12"/>
        <v>3506.7063854023527</v>
      </c>
      <c r="W17" s="20">
        <f t="shared" si="12"/>
        <v>3648.535590265973</v>
      </c>
      <c r="X17" s="20">
        <f t="shared" si="12"/>
        <v>4621.7022336890532</v>
      </c>
      <c r="Y17" s="20">
        <f t="shared" si="12"/>
        <v>6516.3303742911949</v>
      </c>
      <c r="Z17" s="20">
        <f t="shared" si="12"/>
        <v>3701.843216382098</v>
      </c>
      <c r="AA17" s="20">
        <f t="shared" si="12"/>
        <v>4145.690719235623</v>
      </c>
      <c r="AB17" s="20">
        <f>SUM(AB18:AB23)</f>
        <v>52461.183691686296</v>
      </c>
      <c r="AC17" s="20">
        <f t="shared" si="1"/>
        <v>157.5163083137013</v>
      </c>
      <c r="AD17" s="217">
        <f t="shared" si="2"/>
        <v>100.3002530580313</v>
      </c>
    </row>
    <row r="18" spans="2:30" ht="18" customHeight="1" x14ac:dyDescent="0.2">
      <c r="B18" s="219" t="s">
        <v>159</v>
      </c>
      <c r="C18" s="220">
        <f>+[41]PP!P17</f>
        <v>163.69999999999999</v>
      </c>
      <c r="D18" s="220">
        <f>+[41]PP!Q17</f>
        <v>486.5</v>
      </c>
      <c r="E18" s="220">
        <f>+[41]PP!R17</f>
        <v>1757.6</v>
      </c>
      <c r="F18" s="220">
        <f>+[41]PP!S17</f>
        <v>271.39999999999998</v>
      </c>
      <c r="G18" s="220">
        <f>+[41]PP!T17</f>
        <v>200.3</v>
      </c>
      <c r="H18" s="220">
        <f>+[41]PP!U17</f>
        <v>140.1</v>
      </c>
      <c r="I18" s="220">
        <f>+[41]PP!V17</f>
        <v>156.9</v>
      </c>
      <c r="J18" s="220">
        <f>+[41]PP!W17</f>
        <v>313</v>
      </c>
      <c r="K18" s="220">
        <f>+[41]PP!X17</f>
        <v>1478.9</v>
      </c>
      <c r="L18" s="220">
        <f>+[41]PP!Y17</f>
        <v>175.3</v>
      </c>
      <c r="M18" s="220">
        <f>+[41]PP!Z17</f>
        <v>110</v>
      </c>
      <c r="N18" s="220">
        <f>+[41]PP!AA17</f>
        <v>95</v>
      </c>
      <c r="O18" s="16">
        <f t="shared" ref="O18:O24" si="13">SUM(C18:N18)</f>
        <v>5348.7000000000007</v>
      </c>
      <c r="P18" s="42">
        <v>163.68207167</v>
      </c>
      <c r="Q18" s="42">
        <v>486.51902797000002</v>
      </c>
      <c r="R18" s="42">
        <v>1757.56848476</v>
      </c>
      <c r="S18" s="42">
        <v>271.39543832999999</v>
      </c>
      <c r="T18" s="42">
        <v>200.31928496</v>
      </c>
      <c r="U18" s="42">
        <v>140.09080377000001</v>
      </c>
      <c r="V18" s="42">
        <v>155.6188859655224</v>
      </c>
      <c r="W18" s="42">
        <v>297.17706268311383</v>
      </c>
      <c r="X18" s="42">
        <v>1461.4616071279274</v>
      </c>
      <c r="Y18" s="42">
        <v>219.44972723408353</v>
      </c>
      <c r="Z18" s="42">
        <v>194.22120186516622</v>
      </c>
      <c r="AA18" s="17">
        <v>281.65625203072221</v>
      </c>
      <c r="AB18" s="42">
        <f t="shared" ref="AB18:AB24" si="14">SUM(P18:AA18)</f>
        <v>5629.1598483665357</v>
      </c>
      <c r="AC18" s="42">
        <f t="shared" si="1"/>
        <v>-280.45984836653497</v>
      </c>
      <c r="AD18" s="215">
        <f t="shared" si="2"/>
        <v>95.017731670065857</v>
      </c>
    </row>
    <row r="19" spans="2:30" ht="18" customHeight="1" x14ac:dyDescent="0.2">
      <c r="B19" s="219" t="s">
        <v>30</v>
      </c>
      <c r="C19" s="220">
        <f>+[41]PP!P18</f>
        <v>330</v>
      </c>
      <c r="D19" s="220">
        <f>+[41]PP!Q18</f>
        <v>207.4</v>
      </c>
      <c r="E19" s="220">
        <f>+[41]PP!R18</f>
        <v>184.7</v>
      </c>
      <c r="F19" s="220">
        <f>+[41]PP!S18</f>
        <v>4032.4</v>
      </c>
      <c r="G19" s="220">
        <f>+[41]PP!T18</f>
        <v>384.1</v>
      </c>
      <c r="H19" s="220">
        <f>+[41]PP!U18</f>
        <v>286</v>
      </c>
      <c r="I19" s="220">
        <f>+[41]PP!V18</f>
        <v>330.5</v>
      </c>
      <c r="J19" s="220">
        <f>+[41]PP!W18</f>
        <v>144.5</v>
      </c>
      <c r="K19" s="220">
        <f>+[41]PP!X18</f>
        <v>223.9</v>
      </c>
      <c r="L19" s="220">
        <f>+[41]PP!Y18</f>
        <v>3417.9</v>
      </c>
      <c r="M19" s="220">
        <f>+[41]PP!Z18</f>
        <v>285.5</v>
      </c>
      <c r="N19" s="220">
        <f>+[41]PP!AA18</f>
        <v>162.9</v>
      </c>
      <c r="O19" s="16">
        <f t="shared" si="13"/>
        <v>9989.7999999999993</v>
      </c>
      <c r="P19" s="42">
        <v>330.01697314999996</v>
      </c>
      <c r="Q19" s="42">
        <v>207.43640231000001</v>
      </c>
      <c r="R19" s="42">
        <v>184.67417502000001</v>
      </c>
      <c r="S19" s="42">
        <v>4032.44936831</v>
      </c>
      <c r="T19" s="42">
        <v>384.12418317000004</v>
      </c>
      <c r="U19" s="42">
        <v>286.03347758000001</v>
      </c>
      <c r="V19" s="42">
        <v>378.20420829699964</v>
      </c>
      <c r="W19" s="42">
        <v>159.87313605665619</v>
      </c>
      <c r="X19" s="42">
        <v>255.49052473693203</v>
      </c>
      <c r="Y19" s="42">
        <v>3279.7321795869925</v>
      </c>
      <c r="Z19" s="42">
        <v>280.35462765457896</v>
      </c>
      <c r="AA19" s="17">
        <v>295.622099499851</v>
      </c>
      <c r="AB19" s="42">
        <f t="shared" si="14"/>
        <v>10074.011355372009</v>
      </c>
      <c r="AC19" s="42">
        <f t="shared" si="1"/>
        <v>-84.211355372010075</v>
      </c>
      <c r="AD19" s="215">
        <f t="shared" si="2"/>
        <v>99.164073253430431</v>
      </c>
    </row>
    <row r="20" spans="2:30" ht="18" customHeight="1" x14ac:dyDescent="0.2">
      <c r="B20" s="219" t="s">
        <v>31</v>
      </c>
      <c r="C20" s="220">
        <f>+[41]PP!P19</f>
        <v>960</v>
      </c>
      <c r="D20" s="220">
        <f>+[41]PP!Q19</f>
        <v>1157.3</v>
      </c>
      <c r="E20" s="220">
        <f>+[41]PP!R19</f>
        <v>1093.0999999999999</v>
      </c>
      <c r="F20" s="220">
        <f>+[41]PP!S19</f>
        <v>1127</v>
      </c>
      <c r="G20" s="220">
        <f>+[41]PP!T19</f>
        <v>1220</v>
      </c>
      <c r="H20" s="220">
        <f>+[41]PP!U19</f>
        <v>1165.4000000000001</v>
      </c>
      <c r="I20" s="220">
        <f>+[41]PP!V19</f>
        <v>1269.3</v>
      </c>
      <c r="J20" s="220">
        <f>+[41]PP!W19</f>
        <v>1190.0999999999999</v>
      </c>
      <c r="K20" s="220">
        <f>+[41]PP!X19</f>
        <v>1164.5</v>
      </c>
      <c r="L20" s="220">
        <f>+[41]PP!Y19</f>
        <v>1318.8</v>
      </c>
      <c r="M20" s="220">
        <f>+[41]PP!Z19</f>
        <v>1159.8</v>
      </c>
      <c r="N20" s="220">
        <f>+[41]PP!AA19</f>
        <v>1281.3</v>
      </c>
      <c r="O20" s="16">
        <f t="shared" si="13"/>
        <v>14106.599999999997</v>
      </c>
      <c r="P20" s="42">
        <v>960.00699972000007</v>
      </c>
      <c r="Q20" s="42">
        <v>1157.24052783</v>
      </c>
      <c r="R20" s="42">
        <v>1093.1063693399999</v>
      </c>
      <c r="S20" s="42">
        <v>1126.9744457199999</v>
      </c>
      <c r="T20" s="42">
        <v>1219.96328081</v>
      </c>
      <c r="U20" s="42">
        <v>1165.3400272000001</v>
      </c>
      <c r="V20" s="42">
        <v>1317.7238019038391</v>
      </c>
      <c r="W20" s="42">
        <v>1211.5088394031038</v>
      </c>
      <c r="X20" s="42">
        <v>1177.1075923438455</v>
      </c>
      <c r="Y20" s="42">
        <v>1308.9112102448419</v>
      </c>
      <c r="Z20" s="42">
        <v>1221.2119767001964</v>
      </c>
      <c r="AA20" s="17">
        <v>1309.5290186457885</v>
      </c>
      <c r="AB20" s="42">
        <f t="shared" si="14"/>
        <v>14268.624089861616</v>
      </c>
      <c r="AC20" s="42">
        <f t="shared" si="1"/>
        <v>-162.02408986161936</v>
      </c>
      <c r="AD20" s="215">
        <f t="shared" si="2"/>
        <v>98.864472924360356</v>
      </c>
    </row>
    <row r="21" spans="2:30" ht="18" customHeight="1" x14ac:dyDescent="0.2">
      <c r="B21" s="221" t="s">
        <v>32</v>
      </c>
      <c r="C21" s="220">
        <f>+[41]PP!P20</f>
        <v>215.2</v>
      </c>
      <c r="D21" s="220">
        <f>+[41]PP!Q20</f>
        <v>203.6</v>
      </c>
      <c r="E21" s="220">
        <f>+[41]PP!R20</f>
        <v>203.9</v>
      </c>
      <c r="F21" s="220">
        <f>+[41]PP!S20</f>
        <v>200.9</v>
      </c>
      <c r="G21" s="220">
        <f>+[41]PP!T20</f>
        <v>203.5</v>
      </c>
      <c r="H21" s="220">
        <f>+[41]PP!U20</f>
        <v>189.4</v>
      </c>
      <c r="I21" s="220">
        <f>+[41]PP!V20</f>
        <v>209.1</v>
      </c>
      <c r="J21" s="220">
        <f>+[41]PP!W20</f>
        <v>196.8</v>
      </c>
      <c r="K21" s="220">
        <f>+[41]PP!X20</f>
        <v>184.5</v>
      </c>
      <c r="L21" s="220">
        <f>+[41]PP!Y20</f>
        <v>217.9</v>
      </c>
      <c r="M21" s="220">
        <f>+[41]PP!Z20</f>
        <v>181</v>
      </c>
      <c r="N21" s="220">
        <f>+[41]PP!AA20</f>
        <v>188.4</v>
      </c>
      <c r="O21" s="16">
        <f t="shared" si="13"/>
        <v>2394.2000000000003</v>
      </c>
      <c r="P21" s="17">
        <v>215.24532078000001</v>
      </c>
      <c r="Q21" s="17">
        <v>203.58069759</v>
      </c>
      <c r="R21" s="17">
        <v>203.95805768</v>
      </c>
      <c r="S21" s="17">
        <v>200.86392384999999</v>
      </c>
      <c r="T21" s="17">
        <v>203.50269591</v>
      </c>
      <c r="U21" s="17">
        <v>189.42971458000002</v>
      </c>
      <c r="V21" s="17">
        <v>182.39541130375318</v>
      </c>
      <c r="W21" s="17">
        <v>181.15414531919799</v>
      </c>
      <c r="X21" s="17">
        <v>190.96069276670863</v>
      </c>
      <c r="Y21" s="17">
        <v>197.14288401062521</v>
      </c>
      <c r="Z21" s="17">
        <v>186.54785172003636</v>
      </c>
      <c r="AA21" s="17">
        <v>190.98591716715887</v>
      </c>
      <c r="AB21" s="42">
        <f t="shared" si="14"/>
        <v>2345.7673126774807</v>
      </c>
      <c r="AC21" s="17">
        <f t="shared" si="1"/>
        <v>48.432687322519541</v>
      </c>
      <c r="AD21" s="215">
        <f t="shared" si="2"/>
        <v>102.06468421061072</v>
      </c>
    </row>
    <row r="22" spans="2:30" ht="18" customHeight="1" x14ac:dyDescent="0.2">
      <c r="B22" s="219" t="s">
        <v>33</v>
      </c>
      <c r="C22" s="220">
        <f>+[41]PP!P21</f>
        <v>1257.9000000000001</v>
      </c>
      <c r="D22" s="220">
        <f>+[41]PP!Q21</f>
        <v>1418.1</v>
      </c>
      <c r="E22" s="220">
        <f>+[41]PP!R21</f>
        <v>1202.8</v>
      </c>
      <c r="F22" s="220">
        <f>+[41]PP!S21</f>
        <v>1667.6</v>
      </c>
      <c r="G22" s="220">
        <f>+[41]PP!T21</f>
        <v>1679.8</v>
      </c>
      <c r="H22" s="220">
        <f>+[41]PP!U21</f>
        <v>1365.9</v>
      </c>
      <c r="I22" s="220">
        <f>+[41]PP!V21</f>
        <v>1348.4</v>
      </c>
      <c r="J22" s="220">
        <f>+[41]PP!W21</f>
        <v>1711.5</v>
      </c>
      <c r="K22" s="220">
        <f>+[41]PP!X21</f>
        <v>1381</v>
      </c>
      <c r="L22" s="220">
        <f>+[41]PP!Y21</f>
        <v>1458.9</v>
      </c>
      <c r="M22" s="220">
        <f>+[41]PP!Z21</f>
        <v>1747.9</v>
      </c>
      <c r="N22" s="220">
        <f>+[41]PP!AA21</f>
        <v>1718.5</v>
      </c>
      <c r="O22" s="16">
        <f t="shared" si="13"/>
        <v>17958.3</v>
      </c>
      <c r="P22" s="17">
        <v>1257.8739466</v>
      </c>
      <c r="Q22" s="17">
        <v>1418.1124874100001</v>
      </c>
      <c r="R22" s="17">
        <v>1202.80530922</v>
      </c>
      <c r="S22" s="17">
        <v>1667.6320612300001</v>
      </c>
      <c r="T22" s="17">
        <v>1679.83630565</v>
      </c>
      <c r="U22" s="17">
        <v>1365.93501937</v>
      </c>
      <c r="V22" s="17">
        <v>1300.14786939492</v>
      </c>
      <c r="W22" s="17">
        <v>1616.8668474507999</v>
      </c>
      <c r="X22" s="17">
        <v>1391.2326012691199</v>
      </c>
      <c r="Y22" s="17">
        <v>1326.9855308455201</v>
      </c>
      <c r="Z22" s="17">
        <v>1622.2088774403601</v>
      </c>
      <c r="AA22" s="17">
        <v>1593.7805660353602</v>
      </c>
      <c r="AB22" s="42">
        <f t="shared" si="14"/>
        <v>17443.417421916078</v>
      </c>
      <c r="AC22" s="17">
        <f t="shared" si="1"/>
        <v>514.88257808392154</v>
      </c>
      <c r="AD22" s="215">
        <f t="shared" si="2"/>
        <v>102.95172995996195</v>
      </c>
    </row>
    <row r="23" spans="2:30" ht="18" customHeight="1" x14ac:dyDescent="0.2">
      <c r="B23" s="221" t="s">
        <v>34</v>
      </c>
      <c r="C23" s="220">
        <f>+[41]PP!P22</f>
        <v>143.5</v>
      </c>
      <c r="D23" s="220">
        <f>+[41]PP!Q22</f>
        <v>217.5</v>
      </c>
      <c r="E23" s="220">
        <f>+[41]PP!R22</f>
        <v>284.2</v>
      </c>
      <c r="F23" s="220">
        <f>+[41]PP!S22</f>
        <v>289.60000000000002</v>
      </c>
      <c r="G23" s="220">
        <f>+[41]PP!T22</f>
        <v>226</v>
      </c>
      <c r="H23" s="220">
        <f>+[41]PP!U22</f>
        <v>184</v>
      </c>
      <c r="I23" s="220">
        <f>+[41]PP!V22</f>
        <v>173.6</v>
      </c>
      <c r="J23" s="220">
        <f>+[41]PP!W22</f>
        <v>496</v>
      </c>
      <c r="K23" s="220">
        <f>+[41]PP!X22</f>
        <v>155.30000000000001</v>
      </c>
      <c r="L23" s="220">
        <f>+[41]PP!Y22</f>
        <v>136.6</v>
      </c>
      <c r="M23" s="220">
        <f>+[41]PP!Z22</f>
        <v>163</v>
      </c>
      <c r="N23" s="220">
        <f>+[41]PP!AA22</f>
        <v>351.8</v>
      </c>
      <c r="O23" s="16">
        <f t="shared" si="13"/>
        <v>2821.1000000000004</v>
      </c>
      <c r="P23" s="17">
        <v>143.47652776999999</v>
      </c>
      <c r="Q23" s="17">
        <v>217.46710275000001</v>
      </c>
      <c r="R23" s="17">
        <v>284.19805102999999</v>
      </c>
      <c r="S23" s="17">
        <v>289.61868837999998</v>
      </c>
      <c r="T23" s="17">
        <v>225.94950402000001</v>
      </c>
      <c r="U23" s="17">
        <v>183.94841697999999</v>
      </c>
      <c r="V23" s="17">
        <v>172.61620853731796</v>
      </c>
      <c r="W23" s="17">
        <v>181.95555935310136</v>
      </c>
      <c r="X23" s="17">
        <v>145.44921544452001</v>
      </c>
      <c r="Y23" s="17">
        <v>184.10884236913191</v>
      </c>
      <c r="Z23" s="17">
        <v>197.29868100176003</v>
      </c>
      <c r="AA23" s="17">
        <v>474.11686585674238</v>
      </c>
      <c r="AB23" s="42">
        <f t="shared" si="14"/>
        <v>2700.2036634925735</v>
      </c>
      <c r="AC23" s="17">
        <f t="shared" si="1"/>
        <v>120.89633650742689</v>
      </c>
      <c r="AD23" s="215">
        <f t="shared" si="2"/>
        <v>104.47730436566603</v>
      </c>
    </row>
    <row r="24" spans="2:30" ht="18" customHeight="1" x14ac:dyDescent="0.2">
      <c r="B24" s="218" t="s">
        <v>35</v>
      </c>
      <c r="C24" s="20">
        <f>+[41]PP!P23</f>
        <v>147.4</v>
      </c>
      <c r="D24" s="20">
        <f>+[41]PP!Q23</f>
        <v>178.1</v>
      </c>
      <c r="E24" s="20">
        <f>+[41]PP!R23</f>
        <v>206.9</v>
      </c>
      <c r="F24" s="20">
        <f>+[41]PP!S23</f>
        <v>214.9</v>
      </c>
      <c r="G24" s="20">
        <f>+[41]PP!T23</f>
        <v>210.1</v>
      </c>
      <c r="H24" s="20">
        <f>+[41]PP!U23</f>
        <v>203.5</v>
      </c>
      <c r="I24" s="20">
        <f>+[41]PP!V23</f>
        <v>202.9</v>
      </c>
      <c r="J24" s="20">
        <f>+[41]PP!W23</f>
        <v>206.8</v>
      </c>
      <c r="K24" s="20">
        <f>+[41]PP!X23</f>
        <v>216.2</v>
      </c>
      <c r="L24" s="20">
        <f>+[41]PP!Y23</f>
        <v>223.8</v>
      </c>
      <c r="M24" s="20">
        <f>+[41]PP!Z23</f>
        <v>245.6</v>
      </c>
      <c r="N24" s="20">
        <f>+[41]PP!AA23</f>
        <v>227.5</v>
      </c>
      <c r="O24" s="55">
        <f t="shared" si="13"/>
        <v>2483.7000000000003</v>
      </c>
      <c r="P24" s="7">
        <v>147.40068109999999</v>
      </c>
      <c r="Q24" s="7">
        <v>178.13019654999999</v>
      </c>
      <c r="R24" s="7">
        <v>206.88221081999998</v>
      </c>
      <c r="S24" s="7">
        <v>214.92108619999999</v>
      </c>
      <c r="T24" s="7">
        <v>210.06431093</v>
      </c>
      <c r="U24" s="7">
        <v>203.49891227000001</v>
      </c>
      <c r="V24" s="7">
        <v>242.38611028968947</v>
      </c>
      <c r="W24" s="7">
        <v>189.12278547187003</v>
      </c>
      <c r="X24" s="7">
        <v>179.6747127576258</v>
      </c>
      <c r="Y24" s="7">
        <v>192.47230012977218</v>
      </c>
      <c r="Z24" s="7">
        <v>203.69960155598037</v>
      </c>
      <c r="AA24" s="7">
        <v>244.79099409230275</v>
      </c>
      <c r="AB24" s="7">
        <f t="shared" si="14"/>
        <v>2413.0439021672405</v>
      </c>
      <c r="AC24" s="7">
        <f t="shared" si="1"/>
        <v>70.65609783275977</v>
      </c>
      <c r="AD24" s="214">
        <f t="shared" si="2"/>
        <v>102.92809002643098</v>
      </c>
    </row>
    <row r="25" spans="2:30" ht="18" customHeight="1" x14ac:dyDescent="0.2">
      <c r="B25" s="12" t="s">
        <v>36</v>
      </c>
      <c r="C25" s="7">
        <f>+C26+C29+C37+C46</f>
        <v>50937.7</v>
      </c>
      <c r="D25" s="7">
        <f t="shared" ref="D25:N25" si="15">+D26+D29+D37+D46</f>
        <v>44112.5</v>
      </c>
      <c r="E25" s="7">
        <f t="shared" si="15"/>
        <v>45288.5</v>
      </c>
      <c r="F25" s="7">
        <f t="shared" si="15"/>
        <v>47967.3</v>
      </c>
      <c r="G25" s="7">
        <f t="shared" si="15"/>
        <v>48631.1</v>
      </c>
      <c r="H25" s="7">
        <f t="shared" si="15"/>
        <v>44876.899999999994</v>
      </c>
      <c r="I25" s="7">
        <f t="shared" si="15"/>
        <v>48529.200000000004</v>
      </c>
      <c r="J25" s="7">
        <f t="shared" si="15"/>
        <v>48411.000000000007</v>
      </c>
      <c r="K25" s="7">
        <f t="shared" si="15"/>
        <v>47528.6</v>
      </c>
      <c r="L25" s="7">
        <f t="shared" si="15"/>
        <v>48819.5</v>
      </c>
      <c r="M25" s="7">
        <f t="shared" si="15"/>
        <v>48053</v>
      </c>
      <c r="N25" s="7">
        <f t="shared" si="15"/>
        <v>48421.4</v>
      </c>
      <c r="O25" s="55">
        <f>+O26+O29+O37+O46</f>
        <v>571576.69999999984</v>
      </c>
      <c r="P25" s="7">
        <f t="shared" ref="P25:AA25" si="16">+P26+P29+P37+P46</f>
        <v>50910.137357270003</v>
      </c>
      <c r="Q25" s="7">
        <f t="shared" si="16"/>
        <v>44138.625883089997</v>
      </c>
      <c r="R25" s="7">
        <f t="shared" si="16"/>
        <v>45289.214331650001</v>
      </c>
      <c r="S25" s="7">
        <f t="shared" si="16"/>
        <v>47932.823103860006</v>
      </c>
      <c r="T25" s="7">
        <f t="shared" si="16"/>
        <v>48629.530527669995</v>
      </c>
      <c r="U25" s="7">
        <f t="shared" si="16"/>
        <v>44945.937706309996</v>
      </c>
      <c r="V25" s="7">
        <f t="shared" si="16"/>
        <v>47362.96503136251</v>
      </c>
      <c r="W25" s="7">
        <f t="shared" si="16"/>
        <v>50436.178491807717</v>
      </c>
      <c r="X25" s="7">
        <f t="shared" si="16"/>
        <v>49654.168440521033</v>
      </c>
      <c r="Y25" s="7">
        <f t="shared" si="16"/>
        <v>51942.717646780504</v>
      </c>
      <c r="Z25" s="7">
        <f t="shared" si="16"/>
        <v>49122.624278024414</v>
      </c>
      <c r="AA25" s="7">
        <f t="shared" si="16"/>
        <v>50906.011507900403</v>
      </c>
      <c r="AB25" s="7">
        <f>+AB26+AB29+AB37+AB46</f>
        <v>581270.93430624646</v>
      </c>
      <c r="AC25" s="7">
        <f t="shared" si="1"/>
        <v>-9694.2343062466243</v>
      </c>
      <c r="AD25" s="214">
        <f t="shared" si="2"/>
        <v>98.33223480926037</v>
      </c>
    </row>
    <row r="26" spans="2:30" ht="18" customHeight="1" x14ac:dyDescent="0.2">
      <c r="B26" s="30" t="s">
        <v>37</v>
      </c>
      <c r="C26" s="7">
        <f>+C27+C28</f>
        <v>33941.599999999999</v>
      </c>
      <c r="D26" s="7">
        <f t="shared" ref="D26:N26" si="17">+D27+D28</f>
        <v>28728</v>
      </c>
      <c r="E26" s="7">
        <f t="shared" si="17"/>
        <v>29083.1</v>
      </c>
      <c r="F26" s="7">
        <f t="shared" si="17"/>
        <v>31906.6</v>
      </c>
      <c r="G26" s="7">
        <f t="shared" si="17"/>
        <v>31106.9</v>
      </c>
      <c r="H26" s="7">
        <f t="shared" si="17"/>
        <v>29879.3</v>
      </c>
      <c r="I26" s="7">
        <f t="shared" si="17"/>
        <v>31707.3</v>
      </c>
      <c r="J26" s="7">
        <f t="shared" si="17"/>
        <v>31833.800000000003</v>
      </c>
      <c r="K26" s="7">
        <f t="shared" si="17"/>
        <v>31904.799999999999</v>
      </c>
      <c r="L26" s="7">
        <f t="shared" si="17"/>
        <v>31287</v>
      </c>
      <c r="M26" s="7">
        <f t="shared" si="17"/>
        <v>32007.5</v>
      </c>
      <c r="N26" s="7">
        <f t="shared" si="17"/>
        <v>31701.7</v>
      </c>
      <c r="O26" s="55">
        <f>+O27+O28</f>
        <v>375087.6</v>
      </c>
      <c r="P26" s="7">
        <f t="shared" ref="P26:AA26" si="18">+P27+P28</f>
        <v>33941.669777440002</v>
      </c>
      <c r="Q26" s="7">
        <f t="shared" si="18"/>
        <v>28728.021696079999</v>
      </c>
      <c r="R26" s="7">
        <f t="shared" si="18"/>
        <v>29083.154888210003</v>
      </c>
      <c r="S26" s="7">
        <f t="shared" si="18"/>
        <v>31906.607133260004</v>
      </c>
      <c r="T26" s="7">
        <f t="shared" si="18"/>
        <v>31106.85546567</v>
      </c>
      <c r="U26" s="7">
        <f t="shared" si="18"/>
        <v>29879.24968683</v>
      </c>
      <c r="V26" s="7">
        <f t="shared" si="18"/>
        <v>31783.108784011602</v>
      </c>
      <c r="W26" s="7">
        <f t="shared" si="18"/>
        <v>32913.178894008903</v>
      </c>
      <c r="X26" s="7">
        <f t="shared" si="18"/>
        <v>33426.877883441601</v>
      </c>
      <c r="Y26" s="7">
        <f t="shared" si="18"/>
        <v>33837.121545735936</v>
      </c>
      <c r="Z26" s="7">
        <f t="shared" si="18"/>
        <v>32566.037352510102</v>
      </c>
      <c r="AA26" s="7">
        <f t="shared" si="18"/>
        <v>33629.100810738499</v>
      </c>
      <c r="AB26" s="7">
        <f>+AB27+AB28</f>
        <v>382800.98391793662</v>
      </c>
      <c r="AC26" s="7">
        <f t="shared" si="1"/>
        <v>-7713.3839179366478</v>
      </c>
      <c r="AD26" s="214">
        <f t="shared" si="2"/>
        <v>97.985014604980691</v>
      </c>
    </row>
    <row r="27" spans="2:30" ht="18" customHeight="1" x14ac:dyDescent="0.2">
      <c r="B27" s="31" t="s">
        <v>38</v>
      </c>
      <c r="C27" s="17">
        <f>+[41]PP!P26</f>
        <v>21797.8</v>
      </c>
      <c r="D27" s="17">
        <f>+[41]PP!Q26</f>
        <v>17100.7</v>
      </c>
      <c r="E27" s="17">
        <f>+[41]PP!R26</f>
        <v>16961.599999999999</v>
      </c>
      <c r="F27" s="17">
        <f>+[41]PP!S26</f>
        <v>18373.099999999999</v>
      </c>
      <c r="G27" s="17">
        <f>+[41]PP!T26</f>
        <v>16997.3</v>
      </c>
      <c r="H27" s="17">
        <f>+[41]PP!U26</f>
        <v>16427</v>
      </c>
      <c r="I27" s="17">
        <f>+[41]PP!V26</f>
        <v>16493.3</v>
      </c>
      <c r="J27" s="17">
        <f>+[41]PP!W26</f>
        <v>17110.400000000001</v>
      </c>
      <c r="K27" s="17">
        <f>+[41]PP!X26</f>
        <v>16901</v>
      </c>
      <c r="L27" s="17">
        <f>+[41]PP!Y26</f>
        <v>15209.9</v>
      </c>
      <c r="M27" s="17">
        <f>+[41]PP!Z26</f>
        <v>17038.5</v>
      </c>
      <c r="N27" s="17">
        <f>+[41]PP!AA26</f>
        <v>17538.900000000001</v>
      </c>
      <c r="O27" s="16">
        <f>SUM(C27:N27)</f>
        <v>207949.5</v>
      </c>
      <c r="P27" s="17">
        <v>21797.820636490003</v>
      </c>
      <c r="Q27" s="17">
        <v>17100.73541736</v>
      </c>
      <c r="R27" s="17">
        <v>16961.62295334</v>
      </c>
      <c r="S27" s="17">
        <v>18373.118550840001</v>
      </c>
      <c r="T27" s="17">
        <v>16997.273261509999</v>
      </c>
      <c r="U27" s="17">
        <v>16426.966556840001</v>
      </c>
      <c r="V27" s="17">
        <v>17109.198349999999</v>
      </c>
      <c r="W27" s="17">
        <v>17604.722246000001</v>
      </c>
      <c r="X27" s="17">
        <v>17516.775631</v>
      </c>
      <c r="Y27" s="17">
        <v>16895.33559879984</v>
      </c>
      <c r="Z27" s="17">
        <v>16639.585516270101</v>
      </c>
      <c r="AA27" s="17">
        <v>18969.2543709614</v>
      </c>
      <c r="AB27" s="17">
        <f>SUM(P27:AA27)</f>
        <v>212392.40908941132</v>
      </c>
      <c r="AC27" s="17">
        <f t="shared" si="1"/>
        <v>-4442.9090894113178</v>
      </c>
      <c r="AD27" s="215">
        <f t="shared" si="2"/>
        <v>97.908160132247957</v>
      </c>
    </row>
    <row r="28" spans="2:30" ht="18" customHeight="1" x14ac:dyDescent="0.2">
      <c r="B28" s="31" t="s">
        <v>39</v>
      </c>
      <c r="C28" s="17">
        <f>+[41]PP!P27</f>
        <v>12143.8</v>
      </c>
      <c r="D28" s="17">
        <f>+[41]PP!Q27</f>
        <v>11627.3</v>
      </c>
      <c r="E28" s="17">
        <f>+[41]PP!R27</f>
        <v>12121.5</v>
      </c>
      <c r="F28" s="17">
        <f>+[41]PP!S27</f>
        <v>13533.5</v>
      </c>
      <c r="G28" s="17">
        <f>+[41]PP!T27</f>
        <v>14109.6</v>
      </c>
      <c r="H28" s="17">
        <f>+[41]PP!U27</f>
        <v>13452.3</v>
      </c>
      <c r="I28" s="17">
        <f>+[41]PP!V27</f>
        <v>15214</v>
      </c>
      <c r="J28" s="17">
        <f>+[41]PP!W27</f>
        <v>14723.4</v>
      </c>
      <c r="K28" s="17">
        <f>+[41]PP!X27</f>
        <v>15003.8</v>
      </c>
      <c r="L28" s="17">
        <f>+[41]PP!Y27</f>
        <v>16077.1</v>
      </c>
      <c r="M28" s="17">
        <f>+[41]PP!Z27</f>
        <v>14969</v>
      </c>
      <c r="N28" s="17">
        <f>+[41]PP!AA27</f>
        <v>14162.8</v>
      </c>
      <c r="O28" s="16">
        <f>SUM(C28:N28)</f>
        <v>167138.09999999998</v>
      </c>
      <c r="P28" s="17">
        <v>12143.84914095</v>
      </c>
      <c r="Q28" s="17">
        <v>11627.286278719999</v>
      </c>
      <c r="R28" s="17">
        <v>12121.531934870001</v>
      </c>
      <c r="S28" s="17">
        <v>13533.488582420001</v>
      </c>
      <c r="T28" s="17">
        <v>14109.58220416</v>
      </c>
      <c r="U28" s="17">
        <v>13452.283129990001</v>
      </c>
      <c r="V28" s="17">
        <v>14673.910434011601</v>
      </c>
      <c r="W28" s="17">
        <v>15308.4566480089</v>
      </c>
      <c r="X28" s="17">
        <v>15910.1022524416</v>
      </c>
      <c r="Y28" s="17">
        <v>16941.785946936099</v>
      </c>
      <c r="Z28" s="17">
        <v>15926.451836239999</v>
      </c>
      <c r="AA28" s="17">
        <v>14659.846439777102</v>
      </c>
      <c r="AB28" s="17">
        <f>SUM(P28:AA28)</f>
        <v>170408.57482852531</v>
      </c>
      <c r="AC28" s="17">
        <f t="shared" si="1"/>
        <v>-3270.4748285253299</v>
      </c>
      <c r="AD28" s="215">
        <f t="shared" si="2"/>
        <v>98.080803837590764</v>
      </c>
    </row>
    <row r="29" spans="2:30" ht="18" customHeight="1" x14ac:dyDescent="0.2">
      <c r="B29" s="222" t="s">
        <v>40</v>
      </c>
      <c r="C29" s="7">
        <f>SUM(C30:C36)</f>
        <v>13986.5</v>
      </c>
      <c r="D29" s="7">
        <f t="shared" ref="D29:N29" si="19">SUM(D30:D36)</f>
        <v>12199.2</v>
      </c>
      <c r="E29" s="7">
        <f t="shared" si="19"/>
        <v>13758.300000000001</v>
      </c>
      <c r="F29" s="7">
        <f t="shared" si="19"/>
        <v>13732.000000000002</v>
      </c>
      <c r="G29" s="7">
        <f t="shared" si="19"/>
        <v>15258.400000000001</v>
      </c>
      <c r="H29" s="7">
        <f t="shared" si="19"/>
        <v>12759.4</v>
      </c>
      <c r="I29" s="7">
        <f t="shared" si="19"/>
        <v>14318</v>
      </c>
      <c r="J29" s="7">
        <f t="shared" si="19"/>
        <v>14529.800000000001</v>
      </c>
      <c r="K29" s="7">
        <f t="shared" si="19"/>
        <v>13703.300000000001</v>
      </c>
      <c r="L29" s="7">
        <f t="shared" si="19"/>
        <v>15046.3</v>
      </c>
      <c r="M29" s="7">
        <f t="shared" si="19"/>
        <v>13563.9</v>
      </c>
      <c r="N29" s="7">
        <f t="shared" si="19"/>
        <v>13569.7</v>
      </c>
      <c r="O29" s="55">
        <f>SUM(O30:O36)</f>
        <v>166424.79999999996</v>
      </c>
      <c r="P29" s="7">
        <f t="shared" ref="P29:AA29" si="20">SUM(P30:P36)</f>
        <v>13986.44519309</v>
      </c>
      <c r="Q29" s="7">
        <f t="shared" si="20"/>
        <v>12248.809844129999</v>
      </c>
      <c r="R29" s="7">
        <f t="shared" si="20"/>
        <v>13767.549336910002</v>
      </c>
      <c r="S29" s="7">
        <f t="shared" si="20"/>
        <v>13744.32769892</v>
      </c>
      <c r="T29" s="7">
        <f t="shared" si="20"/>
        <v>15269.065385340002</v>
      </c>
      <c r="U29" s="7">
        <f t="shared" si="20"/>
        <v>12818.952690040001</v>
      </c>
      <c r="V29" s="7">
        <f t="shared" si="20"/>
        <v>13485.074723833326</v>
      </c>
      <c r="W29" s="7">
        <f t="shared" si="20"/>
        <v>15407.527301114167</v>
      </c>
      <c r="X29" s="7">
        <f t="shared" si="20"/>
        <v>13960.476966543889</v>
      </c>
      <c r="Y29" s="7">
        <f t="shared" si="20"/>
        <v>15431.001736392191</v>
      </c>
      <c r="Z29" s="7">
        <f t="shared" si="20"/>
        <v>13917.313006262542</v>
      </c>
      <c r="AA29" s="7">
        <f t="shared" si="20"/>
        <v>14334.029228641421</v>
      </c>
      <c r="AB29" s="7">
        <f>SUM(AB30:AB36)</f>
        <v>168370.57311121753</v>
      </c>
      <c r="AC29" s="7">
        <f t="shared" si="1"/>
        <v>-1945.7731112175679</v>
      </c>
      <c r="AD29" s="214">
        <f t="shared" si="2"/>
        <v>98.844350841561678</v>
      </c>
    </row>
    <row r="30" spans="2:30" ht="18" customHeight="1" x14ac:dyDescent="0.2">
      <c r="B30" s="31" t="s">
        <v>160</v>
      </c>
      <c r="C30" s="17">
        <f>+[41]PP!P29</f>
        <v>4142.6000000000004</v>
      </c>
      <c r="D30" s="17">
        <f>+[41]PP!Q29</f>
        <v>4157.3999999999996</v>
      </c>
      <c r="E30" s="17">
        <f>+[41]PP!R29</f>
        <v>4844.7</v>
      </c>
      <c r="F30" s="17">
        <f>+[41]PP!S29</f>
        <v>4087.7</v>
      </c>
      <c r="G30" s="17">
        <f>+[41]PP!T29</f>
        <v>5115.3</v>
      </c>
      <c r="H30" s="17">
        <f>+[41]PP!U29</f>
        <v>4165.2</v>
      </c>
      <c r="I30" s="17">
        <f>+[41]PP!V29</f>
        <v>4697.2</v>
      </c>
      <c r="J30" s="17">
        <f>+[41]PP!W29</f>
        <v>4798.3999999999996</v>
      </c>
      <c r="K30" s="17">
        <f>+[41]PP!X29</f>
        <v>4197.7</v>
      </c>
      <c r="L30" s="17">
        <f>+[41]PP!Y29</f>
        <v>5307.2</v>
      </c>
      <c r="M30" s="17">
        <f>+[41]PP!Z29</f>
        <v>4100.1000000000004</v>
      </c>
      <c r="N30" s="17">
        <f>+[41]PP!AA29</f>
        <v>4495.1000000000004</v>
      </c>
      <c r="O30" s="16">
        <f t="shared" ref="O30:O36" si="21">SUM(C30:N30)</f>
        <v>54108.599999999991</v>
      </c>
      <c r="P30" s="42">
        <v>4142.6371186899996</v>
      </c>
      <c r="Q30" s="42">
        <v>4157.4006714699999</v>
      </c>
      <c r="R30" s="42">
        <v>4844.6945288000006</v>
      </c>
      <c r="S30" s="42">
        <v>4087.7117408499998</v>
      </c>
      <c r="T30" s="42">
        <v>5115.2858270900006</v>
      </c>
      <c r="U30" s="42">
        <v>4165.2110652700003</v>
      </c>
      <c r="V30" s="42">
        <v>4123.4596386656403</v>
      </c>
      <c r="W30" s="42">
        <v>5086.0874881521395</v>
      </c>
      <c r="X30" s="42">
        <v>4108.3019105637604</v>
      </c>
      <c r="Y30" s="42">
        <v>5223.8712225991203</v>
      </c>
      <c r="Z30" s="42">
        <v>3979.0834352614802</v>
      </c>
      <c r="AA30" s="17">
        <v>3909.337051017445</v>
      </c>
      <c r="AB30" s="42">
        <f t="shared" ref="AB30:AB36" si="22">SUM(P30:AA30)</f>
        <v>52943.081698429582</v>
      </c>
      <c r="AC30" s="42">
        <f t="shared" si="1"/>
        <v>1165.5183015704097</v>
      </c>
      <c r="AD30" s="215">
        <f t="shared" si="2"/>
        <v>102.20145534445717</v>
      </c>
    </row>
    <row r="31" spans="2:30" ht="18" customHeight="1" x14ac:dyDescent="0.2">
      <c r="B31" s="31" t="s">
        <v>161</v>
      </c>
      <c r="C31" s="17">
        <f>+[41]PP!P30</f>
        <v>2466.9</v>
      </c>
      <c r="D31" s="17">
        <f>+[41]PP!Q30</f>
        <v>2569</v>
      </c>
      <c r="E31" s="17">
        <f>+[41]PP!R30</f>
        <v>3012.3</v>
      </c>
      <c r="F31" s="17">
        <f>+[41]PP!S30</f>
        <v>2512.9</v>
      </c>
      <c r="G31" s="17">
        <f>+[41]PP!T30</f>
        <v>3049.3</v>
      </c>
      <c r="H31" s="17">
        <f>+[41]PP!U30</f>
        <v>2480</v>
      </c>
      <c r="I31" s="17">
        <f>+[41]PP!V30</f>
        <v>2840.6</v>
      </c>
      <c r="J31" s="17">
        <f>+[41]PP!W30</f>
        <v>2773.3</v>
      </c>
      <c r="K31" s="17">
        <f>+[41]PP!X30</f>
        <v>2455.9</v>
      </c>
      <c r="L31" s="17">
        <f>+[41]PP!Y30</f>
        <v>2825.5</v>
      </c>
      <c r="M31" s="17">
        <f>+[41]PP!Z30</f>
        <v>2460</v>
      </c>
      <c r="N31" s="17">
        <f>+[41]PP!AA30</f>
        <v>2601.8000000000002</v>
      </c>
      <c r="O31" s="16">
        <f t="shared" si="21"/>
        <v>32047.5</v>
      </c>
      <c r="P31" s="42">
        <v>2466.92733168</v>
      </c>
      <c r="Q31" s="42">
        <v>2568.9640494499999</v>
      </c>
      <c r="R31" s="42">
        <v>3012.2897365700001</v>
      </c>
      <c r="S31" s="42">
        <v>2512.8832316999997</v>
      </c>
      <c r="T31" s="42">
        <v>3049.2819040900004</v>
      </c>
      <c r="U31" s="42">
        <v>2479.9654845500004</v>
      </c>
      <c r="V31" s="42">
        <v>2751.8578108249098</v>
      </c>
      <c r="W31" s="42">
        <v>3303.194311063708</v>
      </c>
      <c r="X31" s="42">
        <v>2718.450980608648</v>
      </c>
      <c r="Y31" s="42">
        <v>3307.7722808594599</v>
      </c>
      <c r="Z31" s="42">
        <v>2704.6792142236072</v>
      </c>
      <c r="AA31" s="17">
        <v>2732.9937791155626</v>
      </c>
      <c r="AB31" s="42">
        <f t="shared" si="22"/>
        <v>33609.260114735895</v>
      </c>
      <c r="AC31" s="42">
        <f t="shared" si="1"/>
        <v>-1561.7601147358946</v>
      </c>
      <c r="AD31" s="215">
        <f t="shared" si="2"/>
        <v>95.353185076361896</v>
      </c>
    </row>
    <row r="32" spans="2:30" ht="18" customHeight="1" x14ac:dyDescent="0.2">
      <c r="B32" s="31" t="s">
        <v>162</v>
      </c>
      <c r="C32" s="17">
        <f>+[41]PP!P31</f>
        <v>4818.3999999999996</v>
      </c>
      <c r="D32" s="17">
        <f>+[41]PP!Q31</f>
        <v>3191.9</v>
      </c>
      <c r="E32" s="17">
        <f>+[41]PP!R31</f>
        <v>3468.7</v>
      </c>
      <c r="F32" s="17">
        <f>+[41]PP!S31</f>
        <v>4401.3</v>
      </c>
      <c r="G32" s="17">
        <f>+[41]PP!T31</f>
        <v>4111.8</v>
      </c>
      <c r="H32" s="17">
        <f>+[41]PP!U31</f>
        <v>3256</v>
      </c>
      <c r="I32" s="17">
        <f>+[41]PP!V31</f>
        <v>3923.1</v>
      </c>
      <c r="J32" s="17">
        <f>+[41]PP!W31</f>
        <v>3870.8</v>
      </c>
      <c r="K32" s="17">
        <f>+[41]PP!X31</f>
        <v>4161.1000000000004</v>
      </c>
      <c r="L32" s="17">
        <f>+[41]PP!Y31</f>
        <v>4171.3999999999996</v>
      </c>
      <c r="M32" s="17">
        <f>+[41]PP!Z31</f>
        <v>4188</v>
      </c>
      <c r="N32" s="17">
        <f>+[41]PP!AA31</f>
        <v>4028.7</v>
      </c>
      <c r="O32" s="16">
        <f t="shared" si="21"/>
        <v>47591.199999999997</v>
      </c>
      <c r="P32" s="17">
        <v>4818.3849508000003</v>
      </c>
      <c r="Q32" s="17">
        <v>3191.8967184200001</v>
      </c>
      <c r="R32" s="17">
        <v>3468.7152537200004</v>
      </c>
      <c r="S32" s="17">
        <v>4401.32741179</v>
      </c>
      <c r="T32" s="17">
        <v>4111.8248751700003</v>
      </c>
      <c r="U32" s="17">
        <v>3256.6555933200002</v>
      </c>
      <c r="V32" s="17">
        <v>3738.4919813466549</v>
      </c>
      <c r="W32" s="17">
        <v>3717.5963836854476</v>
      </c>
      <c r="X32" s="17">
        <v>4206.3188720196895</v>
      </c>
      <c r="Y32" s="17">
        <v>4037.3921829132642</v>
      </c>
      <c r="Z32" s="17">
        <v>4202.3174271126127</v>
      </c>
      <c r="AA32" s="17">
        <v>4384.1014300601955</v>
      </c>
      <c r="AB32" s="42">
        <f t="shared" si="22"/>
        <v>47535.023080357867</v>
      </c>
      <c r="AC32" s="17">
        <f t="shared" si="1"/>
        <v>56.176919642130088</v>
      </c>
      <c r="AD32" s="215">
        <f t="shared" si="2"/>
        <v>100.11818006177711</v>
      </c>
    </row>
    <row r="33" spans="2:30" ht="18" customHeight="1" x14ac:dyDescent="0.2">
      <c r="B33" s="31" t="s">
        <v>44</v>
      </c>
      <c r="C33" s="17">
        <f>+[41]PP!P32</f>
        <v>152.80000000000001</v>
      </c>
      <c r="D33" s="17">
        <f>+[41]PP!Q32</f>
        <v>211.6</v>
      </c>
      <c r="E33" s="17">
        <f>+[41]PP!R32</f>
        <v>199.5</v>
      </c>
      <c r="F33" s="17">
        <f>+[41]PP!S32</f>
        <v>248.9</v>
      </c>
      <c r="G33" s="17">
        <f>+[41]PP!T32</f>
        <v>278</v>
      </c>
      <c r="H33" s="17">
        <f>+[41]PP!U32</f>
        <v>237.3</v>
      </c>
      <c r="I33" s="17">
        <f>+[41]PP!V32</f>
        <v>265.89999999999998</v>
      </c>
      <c r="J33" s="17">
        <f>+[41]PP!W32</f>
        <v>323.7</v>
      </c>
      <c r="K33" s="17">
        <f>+[41]PP!X32</f>
        <v>337.5</v>
      </c>
      <c r="L33" s="17">
        <f>+[41]PP!Y32</f>
        <v>286.60000000000002</v>
      </c>
      <c r="M33" s="17">
        <f>+[41]PP!Z32</f>
        <v>246.9</v>
      </c>
      <c r="N33" s="17">
        <f>+[41]PP!AA32</f>
        <v>118.7</v>
      </c>
      <c r="O33" s="16">
        <f t="shared" si="21"/>
        <v>2907.3999999999996</v>
      </c>
      <c r="P33" s="17">
        <v>152.80350218000001</v>
      </c>
      <c r="Q33" s="17">
        <v>211.60863218</v>
      </c>
      <c r="R33" s="17">
        <v>199.53842468000002</v>
      </c>
      <c r="S33" s="17">
        <v>248.90705861999999</v>
      </c>
      <c r="T33" s="17">
        <v>278.05091922000003</v>
      </c>
      <c r="U33" s="17">
        <v>237.30304439000003</v>
      </c>
      <c r="V33" s="17">
        <v>249.14766908510055</v>
      </c>
      <c r="W33" s="17">
        <v>332.31416583513425</v>
      </c>
      <c r="X33" s="17">
        <v>329.01470092445322</v>
      </c>
      <c r="Y33" s="17">
        <v>335.45928315125389</v>
      </c>
      <c r="Z33" s="17">
        <v>262.22995920574425</v>
      </c>
      <c r="AA33" s="17">
        <v>264.84446762421214</v>
      </c>
      <c r="AB33" s="42">
        <f t="shared" si="22"/>
        <v>3101.2218270958979</v>
      </c>
      <c r="AC33" s="17">
        <f t="shared" si="1"/>
        <v>-193.82182709589824</v>
      </c>
      <c r="AD33" s="215">
        <f t="shared" si="2"/>
        <v>93.75014630032446</v>
      </c>
    </row>
    <row r="34" spans="2:30" ht="18" customHeight="1" x14ac:dyDescent="0.2">
      <c r="B34" s="31" t="s">
        <v>45</v>
      </c>
      <c r="C34" s="17">
        <f>+[41]PP!P33</f>
        <v>786.5</v>
      </c>
      <c r="D34" s="17">
        <f>+[41]PP!Q33</f>
        <v>779.6</v>
      </c>
      <c r="E34" s="17">
        <f>+[41]PP!R33</f>
        <v>773.4</v>
      </c>
      <c r="F34" s="17">
        <f>+[41]PP!S33</f>
        <v>793</v>
      </c>
      <c r="G34" s="17">
        <f>+[41]PP!T33</f>
        <v>786.1</v>
      </c>
      <c r="H34" s="17">
        <f>+[41]PP!U33</f>
        <v>801.8</v>
      </c>
      <c r="I34" s="17">
        <f>+[41]PP!V33</f>
        <v>790.6</v>
      </c>
      <c r="J34" s="17">
        <f>+[41]PP!W33</f>
        <v>792.5</v>
      </c>
      <c r="K34" s="17">
        <f>+[41]PP!X33</f>
        <v>808.8</v>
      </c>
      <c r="L34" s="17">
        <f>+[41]PP!Y33</f>
        <v>794.6</v>
      </c>
      <c r="M34" s="17">
        <f>+[41]PP!Z33</f>
        <v>805.3</v>
      </c>
      <c r="N34" s="17">
        <f>+[41]PP!AA33</f>
        <v>782.8</v>
      </c>
      <c r="O34" s="16">
        <f t="shared" si="21"/>
        <v>9495</v>
      </c>
      <c r="P34" s="17">
        <v>786.44835984999997</v>
      </c>
      <c r="Q34" s="17">
        <v>779.6049959500001</v>
      </c>
      <c r="R34" s="17">
        <v>773.41549137000004</v>
      </c>
      <c r="S34" s="17">
        <v>792.98459412</v>
      </c>
      <c r="T34" s="17">
        <v>786.06514688000004</v>
      </c>
      <c r="U34" s="17">
        <v>801.79038933000004</v>
      </c>
      <c r="V34" s="17">
        <v>816.85049139316038</v>
      </c>
      <c r="W34" s="17">
        <v>821.99736547361556</v>
      </c>
      <c r="X34" s="17">
        <v>823.52189032396223</v>
      </c>
      <c r="Y34" s="17">
        <v>827.14471253072441</v>
      </c>
      <c r="Z34" s="17">
        <v>837.03241865292955</v>
      </c>
      <c r="AA34" s="17">
        <v>822.34437637178519</v>
      </c>
      <c r="AB34" s="42">
        <f t="shared" si="22"/>
        <v>9669.2002322461776</v>
      </c>
      <c r="AC34" s="17">
        <f t="shared" si="1"/>
        <v>-174.20023224617762</v>
      </c>
      <c r="AD34" s="215">
        <f t="shared" si="2"/>
        <v>98.198400818454132</v>
      </c>
    </row>
    <row r="35" spans="2:30" ht="18" customHeight="1" x14ac:dyDescent="0.2">
      <c r="B35" s="31" t="s">
        <v>46</v>
      </c>
      <c r="C35" s="17">
        <f>+[41]PP!P34</f>
        <v>1176.7</v>
      </c>
      <c r="D35" s="17">
        <f>+[41]PP!Q34</f>
        <v>827.5</v>
      </c>
      <c r="E35" s="17">
        <f>+[41]PP!R34</f>
        <v>1016.5</v>
      </c>
      <c r="F35" s="17">
        <f>+[41]PP!S34</f>
        <v>1231.5999999999999</v>
      </c>
      <c r="G35" s="17">
        <f>+[41]PP!T34</f>
        <v>1364.1</v>
      </c>
      <c r="H35" s="17">
        <f>+[41]PP!U34</f>
        <v>1141.2</v>
      </c>
      <c r="I35" s="17">
        <f>+[41]PP!V34</f>
        <v>1224.5</v>
      </c>
      <c r="J35" s="17">
        <f>+[41]PP!W34</f>
        <v>1389.9</v>
      </c>
      <c r="K35" s="17">
        <f>+[41]PP!X34</f>
        <v>1102.2</v>
      </c>
      <c r="L35" s="17">
        <f>+[41]PP!Y34</f>
        <v>1042.2</v>
      </c>
      <c r="M35" s="17">
        <f>+[41]PP!Z34</f>
        <v>1146.5</v>
      </c>
      <c r="N35" s="17">
        <f>+[41]PP!AA34</f>
        <v>1052.4000000000001</v>
      </c>
      <c r="O35" s="16">
        <f t="shared" si="21"/>
        <v>13715.300000000001</v>
      </c>
      <c r="P35" s="17">
        <v>1176.6706710000001</v>
      </c>
      <c r="Q35" s="17">
        <v>827.5018545800001</v>
      </c>
      <c r="R35" s="17">
        <v>1016.4789966000001</v>
      </c>
      <c r="S35" s="17">
        <v>1231.5805015899998</v>
      </c>
      <c r="T35" s="17">
        <v>1364.1299259899999</v>
      </c>
      <c r="U35" s="17">
        <v>1141.1787089300001</v>
      </c>
      <c r="V35" s="17">
        <v>1210.7295642981624</v>
      </c>
      <c r="W35" s="17">
        <v>1120.321381247416</v>
      </c>
      <c r="X35" s="17">
        <v>1144.3742384918826</v>
      </c>
      <c r="Y35" s="17">
        <v>1017.215307250239</v>
      </c>
      <c r="Z35" s="17">
        <v>968.2963630445422</v>
      </c>
      <c r="AA35" s="17">
        <v>999.68946540479146</v>
      </c>
      <c r="AB35" s="42">
        <f t="shared" si="22"/>
        <v>13218.166978427034</v>
      </c>
      <c r="AC35" s="17">
        <f t="shared" si="1"/>
        <v>497.13302157296675</v>
      </c>
      <c r="AD35" s="215">
        <f t="shared" si="2"/>
        <v>103.7609830650825</v>
      </c>
    </row>
    <row r="36" spans="2:30" ht="18" customHeight="1" x14ac:dyDescent="0.2">
      <c r="B36" s="31" t="s">
        <v>34</v>
      </c>
      <c r="C36" s="17">
        <f>+[41]PP!P35</f>
        <v>442.6</v>
      </c>
      <c r="D36" s="17">
        <f>+[41]PP!Q35</f>
        <v>462.2</v>
      </c>
      <c r="E36" s="17">
        <f>+[41]PP!R35</f>
        <v>443.2</v>
      </c>
      <c r="F36" s="17">
        <f>+[41]PP!S35</f>
        <v>456.6</v>
      </c>
      <c r="G36" s="17">
        <f>+[41]PP!T35</f>
        <v>553.79999999999995</v>
      </c>
      <c r="H36" s="17">
        <f>+[41]PP!U35</f>
        <v>677.9</v>
      </c>
      <c r="I36" s="17">
        <f>+[41]PP!V35</f>
        <v>576.1</v>
      </c>
      <c r="J36" s="17">
        <f>+[41]PP!W35</f>
        <v>581.20000000000005</v>
      </c>
      <c r="K36" s="17">
        <f>+[41]PP!X35</f>
        <v>640.1</v>
      </c>
      <c r="L36" s="17">
        <f>+[41]PP!Y35</f>
        <v>618.79999999999995</v>
      </c>
      <c r="M36" s="17">
        <f>+[41]PP!Z35</f>
        <v>617.1</v>
      </c>
      <c r="N36" s="17">
        <f>+[41]PP!AA35</f>
        <v>490.2</v>
      </c>
      <c r="O36" s="16">
        <f t="shared" si="21"/>
        <v>6559.8</v>
      </c>
      <c r="P36" s="17">
        <v>442.57325888999998</v>
      </c>
      <c r="Q36" s="17">
        <v>511.83292208000006</v>
      </c>
      <c r="R36" s="17">
        <v>452.41690517000001</v>
      </c>
      <c r="S36" s="17">
        <v>468.93316025000001</v>
      </c>
      <c r="T36" s="17">
        <v>564.42678690000002</v>
      </c>
      <c r="U36" s="17">
        <v>736.84840425000004</v>
      </c>
      <c r="V36" s="17">
        <v>594.5375682196958</v>
      </c>
      <c r="W36" s="17">
        <v>1026.0162056567085</v>
      </c>
      <c r="X36" s="17">
        <v>630.49437361149205</v>
      </c>
      <c r="Y36" s="17">
        <v>682.14674708812959</v>
      </c>
      <c r="Z36" s="17">
        <v>963.67418876162549</v>
      </c>
      <c r="AA36" s="17">
        <v>1220.7186590474264</v>
      </c>
      <c r="AB36" s="42">
        <f t="shared" si="22"/>
        <v>8294.6191799250773</v>
      </c>
      <c r="AC36" s="17">
        <f t="shared" si="1"/>
        <v>-1734.8191799250772</v>
      </c>
      <c r="AD36" s="215">
        <f t="shared" si="2"/>
        <v>79.085005082285804</v>
      </c>
    </row>
    <row r="37" spans="2:30" ht="18" customHeight="1" x14ac:dyDescent="0.2">
      <c r="B37" s="30" t="s">
        <v>48</v>
      </c>
      <c r="C37" s="7">
        <f>+C38+C39+C40+C43+C44+C45</f>
        <v>2765.2</v>
      </c>
      <c r="D37" s="7">
        <f t="shared" ref="D37:AA37" si="23">+D38+D39+D40+D43+D44+D45</f>
        <v>2978.4</v>
      </c>
      <c r="E37" s="7">
        <f t="shared" si="23"/>
        <v>2134</v>
      </c>
      <c r="F37" s="7">
        <f t="shared" si="23"/>
        <v>2127.3000000000002</v>
      </c>
      <c r="G37" s="7">
        <f t="shared" si="23"/>
        <v>2044.1</v>
      </c>
      <c r="H37" s="7">
        <f t="shared" si="23"/>
        <v>1878</v>
      </c>
      <c r="I37" s="7">
        <f t="shared" si="23"/>
        <v>2278.1</v>
      </c>
      <c r="J37" s="7">
        <f t="shared" si="23"/>
        <v>1849.5000000000002</v>
      </c>
      <c r="K37" s="7">
        <f t="shared" si="23"/>
        <v>1747.4</v>
      </c>
      <c r="L37" s="7">
        <f t="shared" si="23"/>
        <v>2277.1</v>
      </c>
      <c r="M37" s="7">
        <f t="shared" si="23"/>
        <v>2265</v>
      </c>
      <c r="N37" s="7">
        <f t="shared" si="23"/>
        <v>2907</v>
      </c>
      <c r="O37" s="7">
        <f>+O38+O39+O40+O43+O44+O45</f>
        <v>27251.1</v>
      </c>
      <c r="P37" s="7">
        <f t="shared" si="23"/>
        <v>2737.6395229099999</v>
      </c>
      <c r="Q37" s="7">
        <f>+Q38+Q39+Q40+Q43+Q44+Q45</f>
        <v>2954.8600165600001</v>
      </c>
      <c r="R37" s="7">
        <f t="shared" si="23"/>
        <v>2125.4493484499999</v>
      </c>
      <c r="S37" s="7">
        <f t="shared" si="23"/>
        <v>2080.4303783999999</v>
      </c>
      <c r="T37" s="7">
        <f t="shared" si="23"/>
        <v>2031.9404685799998</v>
      </c>
      <c r="U37" s="7">
        <f t="shared" si="23"/>
        <v>1887.5764581999999</v>
      </c>
      <c r="V37" s="7">
        <f t="shared" si="23"/>
        <v>1903.3012552766652</v>
      </c>
      <c r="W37" s="7">
        <f t="shared" si="23"/>
        <v>1926.4939871348906</v>
      </c>
      <c r="X37" s="7">
        <f t="shared" si="23"/>
        <v>2026.9090059693031</v>
      </c>
      <c r="Y37" s="7">
        <f t="shared" si="23"/>
        <v>2430.5491335819961</v>
      </c>
      <c r="Z37" s="7">
        <f t="shared" si="23"/>
        <v>2428.352716161146</v>
      </c>
      <c r="AA37" s="7">
        <f t="shared" si="23"/>
        <v>2680.012197492204</v>
      </c>
      <c r="AB37" s="7">
        <f>+AB38+AB39+AB40+AB43+AB44+AB45</f>
        <v>27213.514488716202</v>
      </c>
      <c r="AC37" s="7">
        <f t="shared" si="1"/>
        <v>37.585511283796222</v>
      </c>
      <c r="AD37" s="214">
        <f t="shared" si="2"/>
        <v>100.13811340427705</v>
      </c>
    </row>
    <row r="38" spans="2:30" ht="18" customHeight="1" x14ac:dyDescent="0.2">
      <c r="B38" s="31" t="s">
        <v>49</v>
      </c>
      <c r="C38" s="17">
        <f>+[41]PP!P38</f>
        <v>1684.8</v>
      </c>
      <c r="D38" s="17">
        <f>+[41]PP!Q38</f>
        <v>1971.1</v>
      </c>
      <c r="E38" s="17">
        <f>+[41]PP!R38</f>
        <v>1770.4</v>
      </c>
      <c r="F38" s="17">
        <f>+[41]PP!S38</f>
        <v>1837.7</v>
      </c>
      <c r="G38" s="17">
        <f>+[41]PP!T38</f>
        <v>1824.1</v>
      </c>
      <c r="H38" s="17">
        <f>+[41]PP!U38</f>
        <v>1682</v>
      </c>
      <c r="I38" s="17">
        <f>+[41]PP!V38</f>
        <v>2069.8000000000002</v>
      </c>
      <c r="J38" s="17">
        <f>+[41]PP!W38</f>
        <v>1660.4</v>
      </c>
      <c r="K38" s="17">
        <f>+[41]PP!X38</f>
        <v>1559</v>
      </c>
      <c r="L38" s="17">
        <f>+[41]PP!Y38</f>
        <v>2022.1</v>
      </c>
      <c r="M38" s="17">
        <f>+[41]PP!Z38</f>
        <v>1770.5</v>
      </c>
      <c r="N38" s="17">
        <f>+[41]PP!AA38</f>
        <v>2064.6</v>
      </c>
      <c r="O38" s="16">
        <f>SUM(C38:N38)</f>
        <v>21916.499999999996</v>
      </c>
      <c r="P38" s="17">
        <v>1684.7869540199999</v>
      </c>
      <c r="Q38" s="17">
        <v>1971.1468541400002</v>
      </c>
      <c r="R38" s="17">
        <v>1770.38014699</v>
      </c>
      <c r="S38" s="17">
        <v>1837.7192074700001</v>
      </c>
      <c r="T38" s="17">
        <v>1824.0497635499999</v>
      </c>
      <c r="U38" s="17">
        <v>1682.0160538800001</v>
      </c>
      <c r="V38" s="17">
        <v>1704.8189620621731</v>
      </c>
      <c r="W38" s="17">
        <v>1716.5241259904512</v>
      </c>
      <c r="X38" s="17">
        <v>1810.2011525852984</v>
      </c>
      <c r="Y38" s="17">
        <v>1958.0899443509225</v>
      </c>
      <c r="Z38" s="17">
        <v>1771.900268665345</v>
      </c>
      <c r="AA38" s="17">
        <v>1778.2706354447753</v>
      </c>
      <c r="AB38" s="17">
        <f>SUM(P38:AA38)</f>
        <v>21509.904069148964</v>
      </c>
      <c r="AC38" s="17">
        <f t="shared" si="1"/>
        <v>406.59593085103188</v>
      </c>
      <c r="AD38" s="215">
        <f t="shared" si="2"/>
        <v>101.89027310184149</v>
      </c>
    </row>
    <row r="39" spans="2:30" ht="18" customHeight="1" x14ac:dyDescent="0.2">
      <c r="B39" s="31" t="s">
        <v>50</v>
      </c>
      <c r="C39" s="17">
        <f>+[41]PP!P39</f>
        <v>876.2</v>
      </c>
      <c r="D39" s="17">
        <f>+[41]PP!Q39</f>
        <v>817.7</v>
      </c>
      <c r="E39" s="17">
        <f>+[41]PP!R39</f>
        <v>191.3</v>
      </c>
      <c r="F39" s="17">
        <f>+[41]PP!S39</f>
        <v>77.7</v>
      </c>
      <c r="G39" s="17">
        <f>+[41]PP!T39</f>
        <v>49.7</v>
      </c>
      <c r="H39" s="17">
        <f>+[41]PP!U39</f>
        <v>42.3</v>
      </c>
      <c r="I39" s="17">
        <f>+[41]PP!V39</f>
        <v>49.5</v>
      </c>
      <c r="J39" s="17">
        <f>+[41]PP!W39</f>
        <v>40</v>
      </c>
      <c r="K39" s="17">
        <f>+[41]PP!X39</f>
        <v>37.6</v>
      </c>
      <c r="L39" s="17">
        <f>+[41]PP!Y39</f>
        <v>103.8</v>
      </c>
      <c r="M39" s="17">
        <f>+[41]PP!Z39</f>
        <v>338.5</v>
      </c>
      <c r="N39" s="17">
        <f>+[41]PP!AA39</f>
        <v>689.9</v>
      </c>
      <c r="O39" s="16">
        <f>SUM(C39:N39)</f>
        <v>3314.2000000000003</v>
      </c>
      <c r="P39" s="17">
        <v>876.17008499999997</v>
      </c>
      <c r="Q39" s="17">
        <v>817.68404999999996</v>
      </c>
      <c r="R39" s="17">
        <v>191.32089999999999</v>
      </c>
      <c r="S39" s="17">
        <v>77.655548209999992</v>
      </c>
      <c r="T39" s="17">
        <v>49.70710922</v>
      </c>
      <c r="U39" s="17">
        <v>42.279449999999997</v>
      </c>
      <c r="V39" s="17">
        <v>45.531145034492368</v>
      </c>
      <c r="W39" s="17">
        <v>42.855538850857101</v>
      </c>
      <c r="X39" s="17">
        <v>43.997001558332705</v>
      </c>
      <c r="Y39" s="17">
        <v>292.99679218764004</v>
      </c>
      <c r="Z39" s="17">
        <v>486.18099590132925</v>
      </c>
      <c r="AA39" s="17">
        <v>712.55320916544929</v>
      </c>
      <c r="AB39" s="17">
        <f>SUM(P39:AA39)</f>
        <v>3678.9318251281011</v>
      </c>
      <c r="AC39" s="17">
        <f t="shared" si="1"/>
        <v>-364.73182512810081</v>
      </c>
      <c r="AD39" s="215">
        <f t="shared" si="2"/>
        <v>90.085931393539738</v>
      </c>
    </row>
    <row r="40" spans="2:30" ht="18" customHeight="1" x14ac:dyDescent="0.2">
      <c r="B40" s="47" t="s">
        <v>51</v>
      </c>
      <c r="C40" s="7">
        <f>+C41+C42</f>
        <v>58</v>
      </c>
      <c r="D40" s="7">
        <f t="shared" ref="D40:AB40" si="24">+D41+D42</f>
        <v>47.7</v>
      </c>
      <c r="E40" s="7">
        <f t="shared" si="24"/>
        <v>41.099999999999994</v>
      </c>
      <c r="F40" s="7">
        <f t="shared" si="24"/>
        <v>68.7</v>
      </c>
      <c r="G40" s="7">
        <f t="shared" si="24"/>
        <v>35.1</v>
      </c>
      <c r="H40" s="7">
        <f t="shared" si="24"/>
        <v>18.899999999999999</v>
      </c>
      <c r="I40" s="7">
        <f t="shared" si="24"/>
        <v>21.700000000000003</v>
      </c>
      <c r="J40" s="7">
        <f t="shared" si="24"/>
        <v>16.899999999999999</v>
      </c>
      <c r="K40" s="7">
        <f t="shared" si="24"/>
        <v>16.399999999999999</v>
      </c>
      <c r="L40" s="7">
        <f t="shared" si="24"/>
        <v>18.5</v>
      </c>
      <c r="M40" s="7">
        <f t="shared" si="24"/>
        <v>20.399999999999999</v>
      </c>
      <c r="N40" s="7">
        <f t="shared" si="24"/>
        <v>21</v>
      </c>
      <c r="O40" s="7">
        <f t="shared" si="24"/>
        <v>384.4</v>
      </c>
      <c r="P40" s="7">
        <f t="shared" si="24"/>
        <v>30.473918999999999</v>
      </c>
      <c r="Q40" s="7">
        <f t="shared" si="24"/>
        <v>24.174849000000002</v>
      </c>
      <c r="R40" s="7">
        <f t="shared" si="24"/>
        <v>32.614175000000003</v>
      </c>
      <c r="S40" s="7">
        <f t="shared" si="24"/>
        <v>21.825512</v>
      </c>
      <c r="T40" s="7">
        <f t="shared" si="24"/>
        <v>22.905701000000001</v>
      </c>
      <c r="U40" s="7">
        <f t="shared" si="24"/>
        <v>28.460265</v>
      </c>
      <c r="V40" s="7">
        <f t="shared" si="24"/>
        <v>25.877322999999997</v>
      </c>
      <c r="W40" s="7">
        <f t="shared" si="24"/>
        <v>27.204464000000002</v>
      </c>
      <c r="X40" s="7">
        <f t="shared" si="24"/>
        <v>27.577992999999999</v>
      </c>
      <c r="Y40" s="7">
        <f t="shared" si="24"/>
        <v>23.479185000000001</v>
      </c>
      <c r="Z40" s="7">
        <f t="shared" si="24"/>
        <v>24.150202</v>
      </c>
      <c r="AA40" s="7">
        <f t="shared" si="24"/>
        <v>27.826968000000001</v>
      </c>
      <c r="AB40" s="7">
        <f t="shared" si="24"/>
        <v>316.57055600000001</v>
      </c>
      <c r="AC40" s="7">
        <f t="shared" si="1"/>
        <v>67.829443999999967</v>
      </c>
      <c r="AD40" s="214">
        <f t="shared" si="2"/>
        <v>121.42632746931777</v>
      </c>
    </row>
    <row r="41" spans="2:30" ht="18" customHeight="1" x14ac:dyDescent="0.2">
      <c r="B41" s="48" t="s">
        <v>52</v>
      </c>
      <c r="C41" s="17">
        <f>+[41]PP!P41</f>
        <v>32.799999999999997</v>
      </c>
      <c r="D41" s="17">
        <f>+[41]PP!Q41</f>
        <v>26.6</v>
      </c>
      <c r="E41" s="17">
        <f>+[41]PP!R41</f>
        <v>21.2</v>
      </c>
      <c r="F41" s="17">
        <f>+[41]PP!S41</f>
        <v>35.200000000000003</v>
      </c>
      <c r="G41" s="17">
        <f>+[41]PP!T41</f>
        <v>16.100000000000001</v>
      </c>
      <c r="H41" s="17">
        <f>+[41]PP!U41</f>
        <v>8.8000000000000007</v>
      </c>
      <c r="I41" s="17">
        <f>+[41]PP!V41</f>
        <v>9.3000000000000007</v>
      </c>
      <c r="J41" s="17">
        <f>+[41]PP!W41</f>
        <v>6</v>
      </c>
      <c r="K41" s="17">
        <f>+[41]PP!X41</f>
        <v>7.2</v>
      </c>
      <c r="L41" s="17">
        <f>+[41]PP!Y41</f>
        <v>7.7</v>
      </c>
      <c r="M41" s="17">
        <f>+[41]PP!Z41</f>
        <v>10.7</v>
      </c>
      <c r="N41" s="17">
        <f>+[41]PP!AA41</f>
        <v>11.2</v>
      </c>
      <c r="O41" s="16">
        <f t="shared" ref="O41:O46" si="25">SUM(C41:N41)</f>
        <v>192.79999999999998</v>
      </c>
      <c r="P41" s="16">
        <v>16.586376999999999</v>
      </c>
      <c r="Q41" s="16">
        <v>11.948829</v>
      </c>
      <c r="R41" s="16">
        <v>11.962047999999999</v>
      </c>
      <c r="S41" s="16">
        <v>11.0496</v>
      </c>
      <c r="T41" s="16">
        <v>10.253099000000001</v>
      </c>
      <c r="U41" s="16">
        <v>13.636609</v>
      </c>
      <c r="V41" s="16">
        <v>11.978880999999999</v>
      </c>
      <c r="W41" s="16">
        <v>12.17008</v>
      </c>
      <c r="X41" s="16">
        <v>10.99381</v>
      </c>
      <c r="Y41" s="16">
        <v>10.983924</v>
      </c>
      <c r="Z41" s="16">
        <v>9.3746799999999997</v>
      </c>
      <c r="AA41" s="16">
        <v>11.171094</v>
      </c>
      <c r="AB41" s="17">
        <f t="shared" ref="AB41:AB46" si="26">SUM(P41:AA41)</f>
        <v>142.10903100000002</v>
      </c>
      <c r="AC41" s="17">
        <f t="shared" si="1"/>
        <v>50.690968999999967</v>
      </c>
      <c r="AD41" s="215">
        <f t="shared" si="2"/>
        <v>135.67047684675296</v>
      </c>
    </row>
    <row r="42" spans="2:30" ht="18" customHeight="1" x14ac:dyDescent="0.2">
      <c r="B42" s="179" t="s">
        <v>53</v>
      </c>
      <c r="C42" s="172">
        <f>+[41]PP!P42</f>
        <v>25.2</v>
      </c>
      <c r="D42" s="172">
        <f>+[41]PP!Q42</f>
        <v>21.1</v>
      </c>
      <c r="E42" s="172">
        <f>+[41]PP!R42</f>
        <v>19.899999999999999</v>
      </c>
      <c r="F42" s="172">
        <f>+[41]PP!S42</f>
        <v>33.5</v>
      </c>
      <c r="G42" s="172">
        <f>+[41]PP!T42</f>
        <v>19</v>
      </c>
      <c r="H42" s="172">
        <f>+[41]PP!U42</f>
        <v>10.1</v>
      </c>
      <c r="I42" s="172">
        <f>+[41]PP!V42</f>
        <v>12.4</v>
      </c>
      <c r="J42" s="172">
        <f>+[41]PP!W42</f>
        <v>10.9</v>
      </c>
      <c r="K42" s="172">
        <f>+[41]PP!X42</f>
        <v>9.1999999999999993</v>
      </c>
      <c r="L42" s="172">
        <f>+[41]PP!Y42</f>
        <v>10.8</v>
      </c>
      <c r="M42" s="172">
        <f>+[41]PP!Z42</f>
        <v>9.6999999999999993</v>
      </c>
      <c r="N42" s="172">
        <f>+[41]PP!AA42</f>
        <v>9.8000000000000007</v>
      </c>
      <c r="O42" s="172">
        <f t="shared" si="25"/>
        <v>191.6</v>
      </c>
      <c r="P42" s="172">
        <v>13.887542</v>
      </c>
      <c r="Q42" s="172">
        <v>12.22602</v>
      </c>
      <c r="R42" s="172">
        <v>20.652127</v>
      </c>
      <c r="S42" s="172">
        <v>10.775912</v>
      </c>
      <c r="T42" s="172">
        <v>12.652602</v>
      </c>
      <c r="U42" s="172">
        <v>14.823656</v>
      </c>
      <c r="V42" s="172">
        <v>13.898441999999999</v>
      </c>
      <c r="W42" s="172">
        <v>15.034383999999999</v>
      </c>
      <c r="X42" s="172">
        <v>16.584182999999999</v>
      </c>
      <c r="Y42" s="172">
        <v>12.495260999999999</v>
      </c>
      <c r="Z42" s="172">
        <v>14.775522</v>
      </c>
      <c r="AA42" s="172">
        <v>16.655874000000001</v>
      </c>
      <c r="AB42" s="172">
        <f t="shared" si="26"/>
        <v>174.46152500000002</v>
      </c>
      <c r="AC42" s="172">
        <f t="shared" si="1"/>
        <v>17.138474999999971</v>
      </c>
      <c r="AD42" s="223">
        <f t="shared" si="2"/>
        <v>109.8236416310129</v>
      </c>
    </row>
    <row r="43" spans="2:30" ht="18" customHeight="1" x14ac:dyDescent="0.2">
      <c r="B43" s="31" t="s">
        <v>163</v>
      </c>
      <c r="C43" s="17">
        <f>+[41]PP!P43</f>
        <v>112.2</v>
      </c>
      <c r="D43" s="17">
        <f>+[41]PP!Q43</f>
        <v>108.1</v>
      </c>
      <c r="E43" s="17">
        <f>+[41]PP!R43</f>
        <v>100</v>
      </c>
      <c r="F43" s="17">
        <f>+[41]PP!S43</f>
        <v>111.4</v>
      </c>
      <c r="G43" s="17">
        <f>+[41]PP!T43</f>
        <v>102.7</v>
      </c>
      <c r="H43" s="17">
        <f>+[41]PP!U43</f>
        <v>99.2</v>
      </c>
      <c r="I43" s="17">
        <f>+[41]PP!V43</f>
        <v>102.1</v>
      </c>
      <c r="J43" s="17">
        <f>+[41]PP!W43</f>
        <v>98.2</v>
      </c>
      <c r="K43" s="17">
        <f>+[41]PP!X43</f>
        <v>100.5</v>
      </c>
      <c r="L43" s="17">
        <f>+[41]PP!Y43</f>
        <v>98.6</v>
      </c>
      <c r="M43" s="17">
        <f>+[41]PP!Z43</f>
        <v>102</v>
      </c>
      <c r="N43" s="17">
        <f>+[41]PP!AA43</f>
        <v>98.1</v>
      </c>
      <c r="O43" s="16">
        <f t="shared" si="25"/>
        <v>1233.1000000000001</v>
      </c>
      <c r="P43" s="17">
        <v>112.20666479</v>
      </c>
      <c r="Q43" s="17">
        <v>108.08311398000001</v>
      </c>
      <c r="R43" s="17">
        <v>99.949728890000003</v>
      </c>
      <c r="S43" s="17">
        <v>111.4282735</v>
      </c>
      <c r="T43" s="17">
        <v>102.73565529000001</v>
      </c>
      <c r="U43" s="17">
        <v>99.198589699999999</v>
      </c>
      <c r="V43" s="17">
        <v>97.043440819999987</v>
      </c>
      <c r="W43" s="17">
        <v>106.86578861955388</v>
      </c>
      <c r="X43" s="17">
        <v>111.44079923077825</v>
      </c>
      <c r="Y43" s="17">
        <v>110.7191617113014</v>
      </c>
      <c r="Z43" s="17">
        <v>110.49953282640493</v>
      </c>
      <c r="AA43" s="17">
        <v>107.953177</v>
      </c>
      <c r="AB43" s="17">
        <f t="shared" si="26"/>
        <v>1278.1239263580385</v>
      </c>
      <c r="AC43" s="17">
        <f t="shared" si="1"/>
        <v>-45.023926358038352</v>
      </c>
      <c r="AD43" s="215">
        <f t="shared" si="2"/>
        <v>96.477342655940092</v>
      </c>
    </row>
    <row r="44" spans="2:30" ht="18" customHeight="1" x14ac:dyDescent="0.2">
      <c r="B44" s="31" t="s">
        <v>164</v>
      </c>
      <c r="C44" s="17">
        <f>+[41]PP!P44</f>
        <v>34</v>
      </c>
      <c r="D44" s="17">
        <f>+[41]PP!Q44</f>
        <v>33.799999999999997</v>
      </c>
      <c r="E44" s="17">
        <f>+[41]PP!R44</f>
        <v>31.2</v>
      </c>
      <c r="F44" s="17">
        <f>+[41]PP!S44</f>
        <v>31.8</v>
      </c>
      <c r="G44" s="17">
        <f>+[41]PP!T44</f>
        <v>32.5</v>
      </c>
      <c r="H44" s="17">
        <f>+[41]PP!U44</f>
        <v>35.6</v>
      </c>
      <c r="I44" s="17">
        <f>+[41]PP!V44</f>
        <v>35</v>
      </c>
      <c r="J44" s="17">
        <f>+[41]PP!W44</f>
        <v>34</v>
      </c>
      <c r="K44" s="17">
        <f>+[41]PP!X44</f>
        <v>33.9</v>
      </c>
      <c r="L44" s="17">
        <f>+[41]PP!Y44</f>
        <v>34.1</v>
      </c>
      <c r="M44" s="17">
        <f>+[41]PP!Z44</f>
        <v>33.6</v>
      </c>
      <c r="N44" s="17">
        <f>+[41]PP!AA44</f>
        <v>33.4</v>
      </c>
      <c r="O44" s="16">
        <f t="shared" si="25"/>
        <v>402.9</v>
      </c>
      <c r="P44" s="17">
        <v>34.0019001</v>
      </c>
      <c r="Q44" s="17">
        <v>33.771149439999995</v>
      </c>
      <c r="R44" s="17">
        <v>31.184397570000002</v>
      </c>
      <c r="S44" s="17">
        <v>31.801837219999999</v>
      </c>
      <c r="T44" s="17">
        <v>32.542239520000003</v>
      </c>
      <c r="U44" s="17">
        <v>35.62209962</v>
      </c>
      <c r="V44" s="17">
        <v>30.030384359999999</v>
      </c>
      <c r="W44" s="17">
        <v>33.044069674028485</v>
      </c>
      <c r="X44" s="17">
        <v>33.692059594893749</v>
      </c>
      <c r="Y44" s="17">
        <v>45.264050332132449</v>
      </c>
      <c r="Z44" s="17">
        <v>35.621716768066968</v>
      </c>
      <c r="AA44" s="17">
        <v>53.408207881979784</v>
      </c>
      <c r="AB44" s="17">
        <f t="shared" si="26"/>
        <v>429.98411208110139</v>
      </c>
      <c r="AC44" s="17">
        <f t="shared" si="1"/>
        <v>-27.084112081101409</v>
      </c>
      <c r="AD44" s="215">
        <f t="shared" si="2"/>
        <v>93.701136548972556</v>
      </c>
    </row>
    <row r="45" spans="2:30" ht="18" customHeight="1" x14ac:dyDescent="0.2">
      <c r="B45" s="224" t="s">
        <v>34</v>
      </c>
      <c r="C45" s="172">
        <f>+[41]PP!P45</f>
        <v>0</v>
      </c>
      <c r="D45" s="172">
        <f>+[41]PP!Q45</f>
        <v>0</v>
      </c>
      <c r="E45" s="172">
        <f>+[41]PP!R45</f>
        <v>0</v>
      </c>
      <c r="F45" s="172">
        <f>+[41]PP!S45</f>
        <v>0</v>
      </c>
      <c r="G45" s="172">
        <f>+[41]PP!T45</f>
        <v>0</v>
      </c>
      <c r="H45" s="172">
        <f>+[41]PP!U45</f>
        <v>0</v>
      </c>
      <c r="I45" s="172">
        <f>+[41]PP!V45</f>
        <v>0</v>
      </c>
      <c r="J45" s="172">
        <f>+[41]PP!W45</f>
        <v>0</v>
      </c>
      <c r="K45" s="172">
        <f>+[41]PP!X45</f>
        <v>0</v>
      </c>
      <c r="L45" s="172">
        <f>+[41]PP!Y45</f>
        <v>0</v>
      </c>
      <c r="M45" s="172">
        <f>+[41]PP!Z45</f>
        <v>0</v>
      </c>
      <c r="N45" s="172">
        <f>+[41]PP!AA45</f>
        <v>0</v>
      </c>
      <c r="O45" s="172">
        <f t="shared" si="25"/>
        <v>0</v>
      </c>
      <c r="P45" s="172">
        <v>0</v>
      </c>
      <c r="Q45" s="172">
        <v>0</v>
      </c>
      <c r="R45" s="172">
        <v>0</v>
      </c>
      <c r="S45" s="172">
        <v>0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72">
        <v>0</v>
      </c>
      <c r="AB45" s="172">
        <f t="shared" si="26"/>
        <v>0</v>
      </c>
      <c r="AC45" s="172">
        <f t="shared" si="1"/>
        <v>0</v>
      </c>
      <c r="AD45" s="223">
        <v>0</v>
      </c>
    </row>
    <row r="46" spans="2:30" ht="18" customHeight="1" x14ac:dyDescent="0.2">
      <c r="B46" s="30" t="s">
        <v>56</v>
      </c>
      <c r="C46" s="7">
        <f>+[41]PP!P46</f>
        <v>244.4</v>
      </c>
      <c r="D46" s="7">
        <f>+[41]PP!Q46</f>
        <v>206.9</v>
      </c>
      <c r="E46" s="7">
        <f>+[41]PP!R46</f>
        <v>313.10000000000002</v>
      </c>
      <c r="F46" s="7">
        <f>+[41]PP!S46</f>
        <v>201.4</v>
      </c>
      <c r="G46" s="7">
        <f>+[41]PP!T46</f>
        <v>221.7</v>
      </c>
      <c r="H46" s="7">
        <f>+[41]PP!U46</f>
        <v>360.2</v>
      </c>
      <c r="I46" s="7">
        <f>+[41]PP!V46</f>
        <v>225.8</v>
      </c>
      <c r="J46" s="7">
        <f>+[41]PP!W46</f>
        <v>197.9</v>
      </c>
      <c r="K46" s="7">
        <f>+[41]PP!X46</f>
        <v>173.1</v>
      </c>
      <c r="L46" s="7">
        <f>+[41]PP!Y46</f>
        <v>209.1</v>
      </c>
      <c r="M46" s="7">
        <f>+[41]PP!Z46</f>
        <v>216.6</v>
      </c>
      <c r="N46" s="7">
        <f>+[41]PP!AA46</f>
        <v>243</v>
      </c>
      <c r="O46" s="55">
        <f t="shared" si="25"/>
        <v>2813.2</v>
      </c>
      <c r="P46" s="7">
        <v>244.38286382999999</v>
      </c>
      <c r="Q46" s="7">
        <v>206.93432632</v>
      </c>
      <c r="R46" s="7">
        <v>313.06075808000003</v>
      </c>
      <c r="S46" s="7">
        <v>201.45789328000001</v>
      </c>
      <c r="T46" s="7">
        <v>221.66920807999998</v>
      </c>
      <c r="U46" s="7">
        <v>360.15887123999994</v>
      </c>
      <c r="V46" s="7">
        <v>191.48026824091201</v>
      </c>
      <c r="W46" s="7">
        <v>188.97830954975657</v>
      </c>
      <c r="X46" s="7">
        <v>239.90458456623995</v>
      </c>
      <c r="Y46" s="7">
        <v>244.04523107037562</v>
      </c>
      <c r="Z46" s="7">
        <v>210.92120309062017</v>
      </c>
      <c r="AA46" s="7">
        <v>262.86927102827849</v>
      </c>
      <c r="AB46" s="7">
        <f t="shared" si="26"/>
        <v>2885.8627883761828</v>
      </c>
      <c r="AC46" s="7">
        <f t="shared" si="1"/>
        <v>-72.662788376183016</v>
      </c>
      <c r="AD46" s="214">
        <f t="shared" si="2"/>
        <v>97.482112154851649</v>
      </c>
    </row>
    <row r="47" spans="2:30" ht="18" customHeight="1" x14ac:dyDescent="0.2">
      <c r="B47" s="12" t="s">
        <v>57</v>
      </c>
      <c r="C47" s="7">
        <f t="shared" ref="C47:AA47" si="27">+C48+C50</f>
        <v>5368.1</v>
      </c>
      <c r="D47" s="7">
        <f t="shared" si="27"/>
        <v>4814.8999999999996</v>
      </c>
      <c r="E47" s="7">
        <f t="shared" si="27"/>
        <v>5214.2</v>
      </c>
      <c r="F47" s="7">
        <f t="shared" si="27"/>
        <v>5717.1</v>
      </c>
      <c r="G47" s="7">
        <f t="shared" si="27"/>
        <v>5725.1</v>
      </c>
      <c r="H47" s="7">
        <f t="shared" si="27"/>
        <v>5641.0999999999995</v>
      </c>
      <c r="I47" s="7">
        <f t="shared" si="27"/>
        <v>6389.6</v>
      </c>
      <c r="J47" s="7">
        <f t="shared" si="27"/>
        <v>6144.3</v>
      </c>
      <c r="K47" s="7">
        <f t="shared" si="27"/>
        <v>6487.2</v>
      </c>
      <c r="L47" s="7">
        <f t="shared" si="27"/>
        <v>6496.7</v>
      </c>
      <c r="M47" s="7">
        <f t="shared" si="27"/>
        <v>6284.7</v>
      </c>
      <c r="N47" s="7">
        <f t="shared" si="27"/>
        <v>6642.0999999999995</v>
      </c>
      <c r="O47" s="7">
        <f>+O48+O50</f>
        <v>70925.099999999991</v>
      </c>
      <c r="P47" s="7">
        <f t="shared" si="27"/>
        <v>5368.0583424100005</v>
      </c>
      <c r="Q47" s="7">
        <f t="shared" si="27"/>
        <v>4814.9163533700003</v>
      </c>
      <c r="R47" s="7">
        <f t="shared" si="27"/>
        <v>5214.1994139899998</v>
      </c>
      <c r="S47" s="7">
        <f t="shared" si="27"/>
        <v>5717.1133422899993</v>
      </c>
      <c r="T47" s="7">
        <f t="shared" si="27"/>
        <v>5725.1332229300006</v>
      </c>
      <c r="U47" s="7">
        <f t="shared" si="27"/>
        <v>5640.571495680003</v>
      </c>
      <c r="V47" s="7">
        <f t="shared" si="27"/>
        <v>5751.65400411269</v>
      </c>
      <c r="W47" s="7">
        <f t="shared" si="27"/>
        <v>5866.9545871444598</v>
      </c>
      <c r="X47" s="7">
        <f t="shared" si="27"/>
        <v>6181.8261588147607</v>
      </c>
      <c r="Y47" s="7">
        <f t="shared" si="27"/>
        <v>6782.1287818494357</v>
      </c>
      <c r="Z47" s="7">
        <f t="shared" si="27"/>
        <v>6441.080774531797</v>
      </c>
      <c r="AA47" s="7">
        <f t="shared" si="27"/>
        <v>5720.5637555715948</v>
      </c>
      <c r="AB47" s="7">
        <f>+AB48+AB50</f>
        <v>69224.20023269474</v>
      </c>
      <c r="AC47" s="7">
        <f t="shared" si="1"/>
        <v>1700.8997673052509</v>
      </c>
      <c r="AD47" s="214">
        <f t="shared" si="2"/>
        <v>102.45708836156682</v>
      </c>
    </row>
    <row r="48" spans="2:30" ht="18" customHeight="1" x14ac:dyDescent="0.2">
      <c r="B48" s="30" t="s">
        <v>58</v>
      </c>
      <c r="C48" s="7">
        <f t="shared" ref="C48:AA48" si="28">SUM(C49:C49)</f>
        <v>4321.2</v>
      </c>
      <c r="D48" s="7">
        <f t="shared" si="28"/>
        <v>3844.4</v>
      </c>
      <c r="E48" s="7">
        <f t="shared" si="28"/>
        <v>4222.8999999999996</v>
      </c>
      <c r="F48" s="7">
        <f t="shared" si="28"/>
        <v>4632.6000000000004</v>
      </c>
      <c r="G48" s="7">
        <f t="shared" si="28"/>
        <v>4872.3</v>
      </c>
      <c r="H48" s="7">
        <f t="shared" si="28"/>
        <v>4775.2</v>
      </c>
      <c r="I48" s="7">
        <f t="shared" si="28"/>
        <v>5439.6</v>
      </c>
      <c r="J48" s="7">
        <f t="shared" si="28"/>
        <v>5150.5</v>
      </c>
      <c r="K48" s="7">
        <f t="shared" si="28"/>
        <v>5637.5</v>
      </c>
      <c r="L48" s="7">
        <f t="shared" si="28"/>
        <v>5823.7</v>
      </c>
      <c r="M48" s="7">
        <f t="shared" si="28"/>
        <v>5548.8</v>
      </c>
      <c r="N48" s="7">
        <f t="shared" si="28"/>
        <v>5841.7</v>
      </c>
      <c r="O48" s="55">
        <f>SUM(O49:O49)</f>
        <v>60110.399999999994</v>
      </c>
      <c r="P48" s="7">
        <f t="shared" si="28"/>
        <v>4321.21597982</v>
      </c>
      <c r="Q48" s="7">
        <f t="shared" si="28"/>
        <v>3844.3770334000001</v>
      </c>
      <c r="R48" s="7">
        <f t="shared" si="28"/>
        <v>4222.9315559899997</v>
      </c>
      <c r="S48" s="7">
        <f t="shared" si="28"/>
        <v>4632.6222497399995</v>
      </c>
      <c r="T48" s="7">
        <f t="shared" si="28"/>
        <v>4872.3413742600005</v>
      </c>
      <c r="U48" s="7">
        <f t="shared" si="28"/>
        <v>4774.6498477900032</v>
      </c>
      <c r="V48" s="7">
        <f t="shared" si="28"/>
        <v>4805.9132040880895</v>
      </c>
      <c r="W48" s="7">
        <f t="shared" si="28"/>
        <v>4812.8305687996599</v>
      </c>
      <c r="X48" s="7">
        <f t="shared" si="28"/>
        <v>5266.8812665185606</v>
      </c>
      <c r="Y48" s="7">
        <f t="shared" si="28"/>
        <v>5912.1971526616699</v>
      </c>
      <c r="Z48" s="7">
        <f t="shared" si="28"/>
        <v>5597.1588019705805</v>
      </c>
      <c r="AA48" s="7">
        <f t="shared" si="28"/>
        <v>4818.8317521977297</v>
      </c>
      <c r="AB48" s="7">
        <f>SUM(AB49:AB49)</f>
        <v>57881.950787236296</v>
      </c>
      <c r="AC48" s="7">
        <f t="shared" si="1"/>
        <v>2228.4492127636986</v>
      </c>
      <c r="AD48" s="214">
        <f t="shared" si="2"/>
        <v>103.84998981971958</v>
      </c>
    </row>
    <row r="49" spans="2:30" ht="18" customHeight="1" x14ac:dyDescent="0.2">
      <c r="B49" s="31" t="s">
        <v>59</v>
      </c>
      <c r="C49" s="17">
        <f>+[41]PP!P49</f>
        <v>4321.2</v>
      </c>
      <c r="D49" s="17">
        <f>+[41]PP!Q49</f>
        <v>3844.4</v>
      </c>
      <c r="E49" s="17">
        <f>+[41]PP!R49</f>
        <v>4222.8999999999996</v>
      </c>
      <c r="F49" s="17">
        <f>+[41]PP!S49</f>
        <v>4632.6000000000004</v>
      </c>
      <c r="G49" s="17">
        <f>+[41]PP!T49</f>
        <v>4872.3</v>
      </c>
      <c r="H49" s="17">
        <f>+[41]PP!U49</f>
        <v>4775.2</v>
      </c>
      <c r="I49" s="17">
        <f>+[41]PP!V49</f>
        <v>5439.6</v>
      </c>
      <c r="J49" s="17">
        <f>+[41]PP!W49</f>
        <v>5150.5</v>
      </c>
      <c r="K49" s="17">
        <f>+[41]PP!X49</f>
        <v>5637.5</v>
      </c>
      <c r="L49" s="17">
        <f>+[41]PP!Y49</f>
        <v>5823.7</v>
      </c>
      <c r="M49" s="17">
        <f>+[41]PP!Z49</f>
        <v>5548.8</v>
      </c>
      <c r="N49" s="17">
        <f>+[41]PP!AA49</f>
        <v>5841.7</v>
      </c>
      <c r="O49" s="16">
        <f>SUM(C49:N49)</f>
        <v>60110.399999999994</v>
      </c>
      <c r="P49" s="17">
        <v>4321.21597982</v>
      </c>
      <c r="Q49" s="17">
        <v>3844.3770334000001</v>
      </c>
      <c r="R49" s="17">
        <v>4222.9315559899997</v>
      </c>
      <c r="S49" s="17">
        <v>4632.6222497399995</v>
      </c>
      <c r="T49" s="17">
        <v>4872.3413742600005</v>
      </c>
      <c r="U49" s="17">
        <v>4774.6498477900032</v>
      </c>
      <c r="V49" s="17">
        <v>4805.9132040880895</v>
      </c>
      <c r="W49" s="17">
        <v>4812.8305687996599</v>
      </c>
      <c r="X49" s="17">
        <v>5266.8812665185606</v>
      </c>
      <c r="Y49" s="17">
        <v>5912.1971526616699</v>
      </c>
      <c r="Z49" s="17">
        <v>5597.1588019705805</v>
      </c>
      <c r="AA49" s="17">
        <v>4818.8317521977297</v>
      </c>
      <c r="AB49" s="17">
        <f>SUM(P49:AA49)</f>
        <v>57881.950787236296</v>
      </c>
      <c r="AC49" s="17">
        <f t="shared" si="1"/>
        <v>2228.4492127636986</v>
      </c>
      <c r="AD49" s="215">
        <f t="shared" si="2"/>
        <v>103.84998981971958</v>
      </c>
    </row>
    <row r="50" spans="2:30" ht="18" customHeight="1" x14ac:dyDescent="0.2">
      <c r="B50" s="30" t="s">
        <v>60</v>
      </c>
      <c r="C50" s="7">
        <f>SUM(C51:C53)</f>
        <v>1046.9000000000001</v>
      </c>
      <c r="D50" s="7">
        <f t="shared" ref="D50:N50" si="29">SUM(D51:D53)</f>
        <v>970.5</v>
      </c>
      <c r="E50" s="7">
        <f t="shared" si="29"/>
        <v>991.3</v>
      </c>
      <c r="F50" s="7">
        <f t="shared" si="29"/>
        <v>1084.5</v>
      </c>
      <c r="G50" s="7">
        <f t="shared" si="29"/>
        <v>852.80000000000007</v>
      </c>
      <c r="H50" s="7">
        <f t="shared" si="29"/>
        <v>865.9</v>
      </c>
      <c r="I50" s="7">
        <f t="shared" si="29"/>
        <v>950</v>
      </c>
      <c r="J50" s="7">
        <f t="shared" si="29"/>
        <v>993.80000000000007</v>
      </c>
      <c r="K50" s="7">
        <f t="shared" si="29"/>
        <v>849.69999999999993</v>
      </c>
      <c r="L50" s="7">
        <f t="shared" si="29"/>
        <v>673</v>
      </c>
      <c r="M50" s="7">
        <f t="shared" si="29"/>
        <v>735.9</v>
      </c>
      <c r="N50" s="7">
        <f t="shared" si="29"/>
        <v>800.4</v>
      </c>
      <c r="O50" s="55">
        <f>SUM(O51:O53)</f>
        <v>10814.699999999999</v>
      </c>
      <c r="P50" s="7">
        <f>+P51+P52+P53</f>
        <v>1046.84236259</v>
      </c>
      <c r="Q50" s="7">
        <f t="shared" ref="Q50:AA50" si="30">+Q51+Q52+Q53</f>
        <v>970.53931996999995</v>
      </c>
      <c r="R50" s="7">
        <f t="shared" si="30"/>
        <v>991.26785800000005</v>
      </c>
      <c r="S50" s="7">
        <f t="shared" si="30"/>
        <v>1084.4910925500001</v>
      </c>
      <c r="T50" s="7">
        <f t="shared" si="30"/>
        <v>852.79184867000004</v>
      </c>
      <c r="U50" s="7">
        <f t="shared" si="30"/>
        <v>865.92164789000003</v>
      </c>
      <c r="V50" s="7">
        <f t="shared" si="30"/>
        <v>945.74080002460016</v>
      </c>
      <c r="W50" s="7">
        <f t="shared" si="30"/>
        <v>1054.1240183448001</v>
      </c>
      <c r="X50" s="7">
        <f t="shared" si="30"/>
        <v>914.94489229620012</v>
      </c>
      <c r="Y50" s="7">
        <f t="shared" si="30"/>
        <v>869.93162918776591</v>
      </c>
      <c r="Z50" s="7">
        <f t="shared" si="30"/>
        <v>843.92197256121688</v>
      </c>
      <c r="AA50" s="7">
        <f t="shared" si="30"/>
        <v>901.73200337386504</v>
      </c>
      <c r="AB50" s="7">
        <f>SUM(AB51:AB53)</f>
        <v>11342.24944545845</v>
      </c>
      <c r="AC50" s="7">
        <f t="shared" si="1"/>
        <v>-527.54944545845137</v>
      </c>
      <c r="AD50" s="214">
        <f t="shared" si="2"/>
        <v>95.348811115508596</v>
      </c>
    </row>
    <row r="51" spans="2:30" ht="18" customHeight="1" x14ac:dyDescent="0.2">
      <c r="B51" s="31" t="s">
        <v>61</v>
      </c>
      <c r="C51" s="17">
        <f>+[41]PP!P51</f>
        <v>1030.7</v>
      </c>
      <c r="D51" s="17">
        <f>+[41]PP!Q51</f>
        <v>955.3</v>
      </c>
      <c r="E51" s="17">
        <f>+[41]PP!R51</f>
        <v>976.9</v>
      </c>
      <c r="F51" s="17">
        <f>+[41]PP!S51</f>
        <v>1064.7</v>
      </c>
      <c r="G51" s="17">
        <f>+[41]PP!T51</f>
        <v>835.7</v>
      </c>
      <c r="H51" s="17">
        <f>+[41]PP!U51</f>
        <v>848.5</v>
      </c>
      <c r="I51" s="17">
        <f>+[41]PP!V51</f>
        <v>931.6</v>
      </c>
      <c r="J51" s="17">
        <f>+[41]PP!W51</f>
        <v>979.2</v>
      </c>
      <c r="K51" s="17">
        <f>+[41]PP!X51</f>
        <v>833.4</v>
      </c>
      <c r="L51" s="17">
        <f>+[41]PP!Y51</f>
        <v>655.7</v>
      </c>
      <c r="M51" s="17">
        <f>+[41]PP!Z51</f>
        <v>721.3</v>
      </c>
      <c r="N51" s="17">
        <f>+[41]PP!AA51</f>
        <v>787.5</v>
      </c>
      <c r="O51" s="16">
        <f t="shared" ref="O51:O56" si="31">SUM(C51:N51)</f>
        <v>10620.5</v>
      </c>
      <c r="P51" s="17">
        <v>1030.6447345199999</v>
      </c>
      <c r="Q51" s="17">
        <v>955.28513487999999</v>
      </c>
      <c r="R51" s="17">
        <v>976.84123162000003</v>
      </c>
      <c r="S51" s="17">
        <v>1064.67987384</v>
      </c>
      <c r="T51" s="17">
        <v>835.73356455999999</v>
      </c>
      <c r="U51" s="17">
        <v>848.45138422000002</v>
      </c>
      <c r="V51" s="17">
        <v>905.95874857140018</v>
      </c>
      <c r="W51" s="17">
        <v>1015.6446523122</v>
      </c>
      <c r="X51" s="17">
        <v>887.56950755660012</v>
      </c>
      <c r="Y51" s="17">
        <v>853.22769759596588</v>
      </c>
      <c r="Z51" s="17">
        <v>826.38208178023683</v>
      </c>
      <c r="AA51" s="17">
        <v>883.64054221138406</v>
      </c>
      <c r="AB51" s="17">
        <f t="shared" ref="AB51:AB56" si="32">SUM(P51:AA51)</f>
        <v>11084.059153667789</v>
      </c>
      <c r="AC51" s="17">
        <f t="shared" si="1"/>
        <v>-463.55915366778936</v>
      </c>
      <c r="AD51" s="215">
        <f t="shared" si="2"/>
        <v>95.817785278469998</v>
      </c>
    </row>
    <row r="52" spans="2:30" ht="18" customHeight="1" x14ac:dyDescent="0.2">
      <c r="B52" s="31" t="s">
        <v>62</v>
      </c>
      <c r="C52" s="17">
        <f>+[41]PP!P52</f>
        <v>14.8</v>
      </c>
      <c r="D52" s="17">
        <f>+[41]PP!Q52</f>
        <v>13.6</v>
      </c>
      <c r="E52" s="17">
        <f>+[41]PP!R52</f>
        <v>13.4</v>
      </c>
      <c r="F52" s="17">
        <f>+[41]PP!S52</f>
        <v>16.600000000000001</v>
      </c>
      <c r="G52" s="17">
        <f>+[41]PP!T52</f>
        <v>14.7</v>
      </c>
      <c r="H52" s="17">
        <f>+[41]PP!U52</f>
        <v>15.6</v>
      </c>
      <c r="I52" s="17">
        <f>+[41]PP!V52</f>
        <v>17.100000000000001</v>
      </c>
      <c r="J52" s="17">
        <f>+[41]PP!W52</f>
        <v>13</v>
      </c>
      <c r="K52" s="17">
        <f>+[41]PP!X52</f>
        <v>15</v>
      </c>
      <c r="L52" s="17">
        <f>+[41]PP!Y52</f>
        <v>15.4</v>
      </c>
      <c r="M52" s="17">
        <f>+[41]PP!Z52</f>
        <v>13.1</v>
      </c>
      <c r="N52" s="17">
        <f>+[41]PP!AA52</f>
        <v>11.6</v>
      </c>
      <c r="O52" s="16">
        <f t="shared" si="31"/>
        <v>173.89999999999998</v>
      </c>
      <c r="P52" s="17">
        <v>14.84541055</v>
      </c>
      <c r="Q52" s="17">
        <v>13.655853550000002</v>
      </c>
      <c r="R52" s="17">
        <v>13.4075881</v>
      </c>
      <c r="S52" s="17">
        <v>16.656604900000001</v>
      </c>
      <c r="T52" s="17">
        <v>14.69506687</v>
      </c>
      <c r="U52" s="17">
        <v>15.611842749999999</v>
      </c>
      <c r="V52" s="17">
        <v>17.526427748000003</v>
      </c>
      <c r="W52" s="17">
        <v>15.334650484000001</v>
      </c>
      <c r="X52" s="17">
        <v>15.576766992000001</v>
      </c>
      <c r="Y52" s="17">
        <v>15.084720292</v>
      </c>
      <c r="Z52" s="17">
        <v>15.83953710658</v>
      </c>
      <c r="AA52" s="17">
        <v>15.659678150481001</v>
      </c>
      <c r="AB52" s="17">
        <f t="shared" si="32"/>
        <v>183.89414749306098</v>
      </c>
      <c r="AC52" s="17">
        <f t="shared" si="1"/>
        <v>-9.994147493061007</v>
      </c>
      <c r="AD52" s="215">
        <f t="shared" si="2"/>
        <v>94.565271581882115</v>
      </c>
    </row>
    <row r="53" spans="2:30" ht="18" customHeight="1" x14ac:dyDescent="0.2">
      <c r="B53" s="31" t="s">
        <v>34</v>
      </c>
      <c r="C53" s="17">
        <f>+[41]PP!P53</f>
        <v>1.4</v>
      </c>
      <c r="D53" s="17">
        <f>+[41]PP!Q53</f>
        <v>1.6</v>
      </c>
      <c r="E53" s="17">
        <f>+[41]PP!R53</f>
        <v>1</v>
      </c>
      <c r="F53" s="17">
        <f>+[41]PP!S53</f>
        <v>3.2</v>
      </c>
      <c r="G53" s="17">
        <f>+[41]PP!T53</f>
        <v>2.4</v>
      </c>
      <c r="H53" s="17">
        <f>+[41]PP!U53</f>
        <v>1.8</v>
      </c>
      <c r="I53" s="17">
        <f>+[41]PP!V53</f>
        <v>1.3</v>
      </c>
      <c r="J53" s="17">
        <f>+[41]PP!W53</f>
        <v>1.6</v>
      </c>
      <c r="K53" s="17">
        <f>+[41]PP!X53</f>
        <v>1.3</v>
      </c>
      <c r="L53" s="17">
        <f>+[41]PP!Y53</f>
        <v>1.9</v>
      </c>
      <c r="M53" s="17">
        <f>+[41]PP!Z53</f>
        <v>1.5</v>
      </c>
      <c r="N53" s="17">
        <f>+[41]PP!AA53</f>
        <v>1.3</v>
      </c>
      <c r="O53" s="16">
        <f t="shared" si="31"/>
        <v>20.3</v>
      </c>
      <c r="P53" s="17">
        <v>1.35221752</v>
      </c>
      <c r="Q53" s="17">
        <v>1.59833154</v>
      </c>
      <c r="R53" s="17">
        <v>1.01903828</v>
      </c>
      <c r="S53" s="17">
        <v>3.1546138099999999</v>
      </c>
      <c r="T53" s="17">
        <v>2.3632172400000004</v>
      </c>
      <c r="U53" s="17">
        <v>1.8584209199999999</v>
      </c>
      <c r="V53" s="17">
        <v>22.255623705200001</v>
      </c>
      <c r="W53" s="17">
        <v>23.144715548600004</v>
      </c>
      <c r="X53" s="17">
        <v>11.7986177476</v>
      </c>
      <c r="Y53" s="17">
        <v>1.6192112998000001</v>
      </c>
      <c r="Z53" s="17">
        <v>1.7003536744000001</v>
      </c>
      <c r="AA53" s="17">
        <v>2.4317830119999999</v>
      </c>
      <c r="AB53" s="17">
        <f t="shared" si="32"/>
        <v>74.296144297600009</v>
      </c>
      <c r="AC53" s="17">
        <f t="shared" si="1"/>
        <v>-53.996144297600011</v>
      </c>
      <c r="AD53" s="215">
        <f t="shared" si="2"/>
        <v>27.323086806075015</v>
      </c>
    </row>
    <row r="54" spans="2:30" ht="18" customHeight="1" x14ac:dyDescent="0.2">
      <c r="B54" s="12" t="s">
        <v>63</v>
      </c>
      <c r="C54" s="7">
        <f>+[41]PP!P54</f>
        <v>126.9</v>
      </c>
      <c r="D54" s="7">
        <f>+[41]PP!Q54</f>
        <v>146.69999999999999</v>
      </c>
      <c r="E54" s="7">
        <f>+[41]PP!R54</f>
        <v>132.6</v>
      </c>
      <c r="F54" s="7">
        <f>+[41]PP!S54</f>
        <v>136.80000000000001</v>
      </c>
      <c r="G54" s="7">
        <f>+[41]PP!T54</f>
        <v>134.4</v>
      </c>
      <c r="H54" s="7">
        <f>+[41]PP!U54</f>
        <v>129.1</v>
      </c>
      <c r="I54" s="7">
        <f>+[41]PP!V54</f>
        <v>149.1</v>
      </c>
      <c r="J54" s="7">
        <f>+[41]PP!W54</f>
        <v>124</v>
      </c>
      <c r="K54" s="7">
        <f>+[41]PP!X54</f>
        <v>112.5</v>
      </c>
      <c r="L54" s="7">
        <f>+[41]PP!Y54</f>
        <v>148.80000000000001</v>
      </c>
      <c r="M54" s="7">
        <f>+[41]PP!Z54</f>
        <v>128.30000000000001</v>
      </c>
      <c r="N54" s="7">
        <f>+[41]PP!AA54</f>
        <v>147.19999999999999</v>
      </c>
      <c r="O54" s="55">
        <f t="shared" si="31"/>
        <v>1616.3999999999999</v>
      </c>
      <c r="P54" s="7">
        <v>126.93723367</v>
      </c>
      <c r="Q54" s="7">
        <v>146.73382853000001</v>
      </c>
      <c r="R54" s="7">
        <v>132.57158408000001</v>
      </c>
      <c r="S54" s="7">
        <v>136.74836882</v>
      </c>
      <c r="T54" s="7">
        <v>134.43552674</v>
      </c>
      <c r="U54" s="7">
        <v>129.0995437</v>
      </c>
      <c r="V54" s="7">
        <v>131.81628109104003</v>
      </c>
      <c r="W54" s="7">
        <v>125.18906714496001</v>
      </c>
      <c r="X54" s="7">
        <v>135.82027295928</v>
      </c>
      <c r="Y54" s="7">
        <v>140.92931471892001</v>
      </c>
      <c r="Z54" s="7">
        <v>132.77396525483999</v>
      </c>
      <c r="AA54" s="7">
        <v>128.48562909</v>
      </c>
      <c r="AB54" s="7">
        <f t="shared" si="32"/>
        <v>1601.5406157990401</v>
      </c>
      <c r="AC54" s="7">
        <f t="shared" si="1"/>
        <v>14.859384200959767</v>
      </c>
      <c r="AD54" s="214">
        <f t="shared" si="2"/>
        <v>100.92781813051592</v>
      </c>
    </row>
    <row r="55" spans="2:30" ht="18" customHeight="1" x14ac:dyDescent="0.25">
      <c r="B55" s="12" t="s">
        <v>64</v>
      </c>
      <c r="C55" s="7">
        <f>+[41]PP!P55</f>
        <v>0.2</v>
      </c>
      <c r="D55" s="7">
        <f>+[41]PP!Q55</f>
        <v>0.3</v>
      </c>
      <c r="E55" s="7">
        <f>+[41]PP!R55</f>
        <v>0.4</v>
      </c>
      <c r="F55" s="7">
        <f>+[41]PP!S55</f>
        <v>0.2</v>
      </c>
      <c r="G55" s="7">
        <f>+[41]PP!T55</f>
        <v>0.5</v>
      </c>
      <c r="H55" s="7">
        <f>+[41]PP!U55</f>
        <v>0.2</v>
      </c>
      <c r="I55" s="7">
        <f>+[41]PP!V55</f>
        <v>0.2</v>
      </c>
      <c r="J55" s="7">
        <f>+[41]PP!W55</f>
        <v>0.1</v>
      </c>
      <c r="K55" s="7">
        <f>+[41]PP!X55</f>
        <v>0.1</v>
      </c>
      <c r="L55" s="7">
        <f>+[41]PP!Y55</f>
        <v>0.3</v>
      </c>
      <c r="M55" s="7">
        <f>+[41]PP!Z55</f>
        <v>0.1</v>
      </c>
      <c r="N55" s="7">
        <f>+[41]PP!AA55</f>
        <v>0.1</v>
      </c>
      <c r="O55" s="55">
        <f t="shared" si="31"/>
        <v>2.7</v>
      </c>
      <c r="P55" s="225">
        <v>0.20873635000000001</v>
      </c>
      <c r="Q55" s="7">
        <v>0.25023139</v>
      </c>
      <c r="R55" s="7">
        <v>0.42726203999999995</v>
      </c>
      <c r="S55" s="7">
        <v>0.14904086</v>
      </c>
      <c r="T55" s="7">
        <v>0.49684655999999999</v>
      </c>
      <c r="U55" s="7">
        <v>0.15963185999999999</v>
      </c>
      <c r="V55" s="7">
        <v>0.31574915736000009</v>
      </c>
      <c r="W55" s="7">
        <v>0.18998498064000002</v>
      </c>
      <c r="X55" s="7">
        <v>0.24954034559999999</v>
      </c>
      <c r="Y55" s="7">
        <v>0.14743261678878211</v>
      </c>
      <c r="Z55" s="7">
        <v>9.7361311320000005E-2</v>
      </c>
      <c r="AA55" s="7">
        <v>6.0957296399999999E-2</v>
      </c>
      <c r="AB55" s="7">
        <f t="shared" si="32"/>
        <v>2.752774768108782</v>
      </c>
      <c r="AC55" s="7">
        <f t="shared" si="1"/>
        <v>-5.2774768108781789E-2</v>
      </c>
      <c r="AD55" s="214">
        <f t="shared" si="2"/>
        <v>98.082851938335693</v>
      </c>
    </row>
    <row r="56" spans="2:30" ht="18" customHeight="1" x14ac:dyDescent="0.2">
      <c r="B56" s="12" t="s">
        <v>65</v>
      </c>
      <c r="C56" s="7">
        <f>+[41]PP!P56</f>
        <v>323.2</v>
      </c>
      <c r="D56" s="7">
        <f>+[41]PP!Q56</f>
        <v>308</v>
      </c>
      <c r="E56" s="7">
        <f>+[41]PP!R56</f>
        <v>1067.5</v>
      </c>
      <c r="F56" s="7">
        <f>+[41]PP!S56</f>
        <v>1180.4000000000001</v>
      </c>
      <c r="G56" s="7">
        <f>+[41]PP!T56</f>
        <v>764.9</v>
      </c>
      <c r="H56" s="7">
        <f>+[41]PP!U56</f>
        <v>303</v>
      </c>
      <c r="I56" s="7">
        <f>+[41]PP!V56</f>
        <v>616.79999999999995</v>
      </c>
      <c r="J56" s="7">
        <f>+[41]PP!W56</f>
        <v>883.9</v>
      </c>
      <c r="K56" s="7">
        <f>+[41]PP!X56</f>
        <v>309.8</v>
      </c>
      <c r="L56" s="7">
        <f>+[41]PP!Y56</f>
        <v>568.6</v>
      </c>
      <c r="M56" s="7">
        <f>+[41]PP!Z56</f>
        <v>551.20000000000005</v>
      </c>
      <c r="N56" s="7">
        <f>+[41]PP!AA56</f>
        <v>495.1</v>
      </c>
      <c r="O56" s="55">
        <f t="shared" si="31"/>
        <v>7372.4000000000005</v>
      </c>
      <c r="P56" s="7">
        <v>323.15984269000006</v>
      </c>
      <c r="Q56" s="7">
        <v>307.96135808999998</v>
      </c>
      <c r="R56" s="7">
        <v>1067.53082743</v>
      </c>
      <c r="S56" s="7">
        <v>1180.3661824600001</v>
      </c>
      <c r="T56" s="7">
        <v>764.94400976999998</v>
      </c>
      <c r="U56" s="7">
        <v>302.96502843999991</v>
      </c>
      <c r="V56" s="7">
        <v>410.83872575999999</v>
      </c>
      <c r="W56" s="7">
        <v>305.29939137359685</v>
      </c>
      <c r="X56" s="7">
        <v>331.16833071477362</v>
      </c>
      <c r="Y56" s="7">
        <v>337.85549249926129</v>
      </c>
      <c r="Z56" s="7">
        <v>314.56098361077449</v>
      </c>
      <c r="AA56" s="7">
        <v>414.6762325736974</v>
      </c>
      <c r="AB56" s="7">
        <f t="shared" si="32"/>
        <v>6061.3264054121037</v>
      </c>
      <c r="AC56" s="7">
        <f t="shared" si="1"/>
        <v>1311.0735945878969</v>
      </c>
      <c r="AD56" s="214">
        <f t="shared" si="2"/>
        <v>121.63014341905843</v>
      </c>
    </row>
    <row r="57" spans="2:30" ht="18" customHeight="1" x14ac:dyDescent="0.2">
      <c r="B57" s="12" t="s">
        <v>165</v>
      </c>
      <c r="C57" s="7">
        <f>+C58</f>
        <v>17348</v>
      </c>
      <c r="D57" s="7">
        <f t="shared" ref="D57:N57" si="33">+D58</f>
        <v>0.2</v>
      </c>
      <c r="E57" s="7">
        <f t="shared" si="33"/>
        <v>14.4</v>
      </c>
      <c r="F57" s="7">
        <f t="shared" si="33"/>
        <v>0</v>
      </c>
      <c r="G57" s="7">
        <f t="shared" si="33"/>
        <v>0</v>
      </c>
      <c r="H57" s="7">
        <f t="shared" si="33"/>
        <v>1086.2</v>
      </c>
      <c r="I57" s="7">
        <f t="shared" si="33"/>
        <v>27939.9</v>
      </c>
      <c r="J57" s="7">
        <f t="shared" si="33"/>
        <v>500</v>
      </c>
      <c r="K57" s="7">
        <f t="shared" si="33"/>
        <v>3750</v>
      </c>
      <c r="L57" s="7">
        <f t="shared" si="33"/>
        <v>2250</v>
      </c>
      <c r="M57" s="7">
        <f t="shared" si="33"/>
        <v>250</v>
      </c>
      <c r="N57" s="7">
        <f t="shared" si="33"/>
        <v>959</v>
      </c>
      <c r="O57" s="55">
        <f>+O58</f>
        <v>54097.7</v>
      </c>
      <c r="P57" s="7">
        <f>+P58</f>
        <v>18075</v>
      </c>
      <c r="Q57" s="7">
        <f>+Q58</f>
        <v>0.183</v>
      </c>
      <c r="R57" s="7">
        <f t="shared" ref="R57:AA57" si="34">+R58</f>
        <v>9.1499999999999998E-2</v>
      </c>
      <c r="S57" s="7">
        <f t="shared" si="34"/>
        <v>0</v>
      </c>
      <c r="T57" s="7">
        <f t="shared" si="34"/>
        <v>0</v>
      </c>
      <c r="U57" s="7">
        <f t="shared" si="34"/>
        <v>1086.2482499600001</v>
      </c>
      <c r="V57" s="7">
        <f t="shared" si="34"/>
        <v>28618.75</v>
      </c>
      <c r="W57" s="7">
        <f t="shared" si="34"/>
        <v>0</v>
      </c>
      <c r="X57" s="7">
        <f t="shared" si="34"/>
        <v>3500</v>
      </c>
      <c r="Y57" s="7">
        <f t="shared" si="34"/>
        <v>3000</v>
      </c>
      <c r="Z57" s="7">
        <f t="shared" si="34"/>
        <v>5996.95175002</v>
      </c>
      <c r="AA57" s="7">
        <f t="shared" si="34"/>
        <v>5744.7154309999996</v>
      </c>
      <c r="AB57" s="7">
        <f>+AB58</f>
        <v>66021.939930980006</v>
      </c>
      <c r="AC57" s="7">
        <f t="shared" si="1"/>
        <v>-11924.239930980009</v>
      </c>
      <c r="AD57" s="214">
        <v>0</v>
      </c>
    </row>
    <row r="58" spans="2:30" ht="18" customHeight="1" x14ac:dyDescent="0.2">
      <c r="B58" s="56" t="s">
        <v>67</v>
      </c>
      <c r="C58" s="7">
        <f>SUM(C59:C65)</f>
        <v>17348</v>
      </c>
      <c r="D58" s="7">
        <f t="shared" ref="D58:N58" si="35">SUM(D59:D65)</f>
        <v>0.2</v>
      </c>
      <c r="E58" s="7">
        <f t="shared" si="35"/>
        <v>14.4</v>
      </c>
      <c r="F58" s="7">
        <f t="shared" si="35"/>
        <v>0</v>
      </c>
      <c r="G58" s="7">
        <f t="shared" si="35"/>
        <v>0</v>
      </c>
      <c r="H58" s="7">
        <f t="shared" si="35"/>
        <v>1086.2</v>
      </c>
      <c r="I58" s="7">
        <f t="shared" si="35"/>
        <v>27939.9</v>
      </c>
      <c r="J58" s="7">
        <f t="shared" si="35"/>
        <v>500</v>
      </c>
      <c r="K58" s="7">
        <f t="shared" si="35"/>
        <v>3750</v>
      </c>
      <c r="L58" s="7">
        <f t="shared" si="35"/>
        <v>2250</v>
      </c>
      <c r="M58" s="7">
        <f t="shared" si="35"/>
        <v>250</v>
      </c>
      <c r="N58" s="7">
        <f t="shared" si="35"/>
        <v>959</v>
      </c>
      <c r="O58" s="7">
        <f>SUM(O59:O65)</f>
        <v>54097.7</v>
      </c>
      <c r="P58" s="7">
        <f t="shared" ref="P58:AB58" si="36">SUM(P60:P65)</f>
        <v>18075</v>
      </c>
      <c r="Q58" s="7">
        <f t="shared" si="36"/>
        <v>0.183</v>
      </c>
      <c r="R58" s="7">
        <f t="shared" si="36"/>
        <v>9.1499999999999998E-2</v>
      </c>
      <c r="S58" s="7">
        <f t="shared" si="36"/>
        <v>0</v>
      </c>
      <c r="T58" s="7">
        <f t="shared" si="36"/>
        <v>0</v>
      </c>
      <c r="U58" s="7">
        <f t="shared" si="36"/>
        <v>1086.2482499600001</v>
      </c>
      <c r="V58" s="7">
        <f t="shared" si="36"/>
        <v>28618.75</v>
      </c>
      <c r="W58" s="7">
        <f t="shared" si="36"/>
        <v>0</v>
      </c>
      <c r="X58" s="7">
        <f t="shared" si="36"/>
        <v>3500</v>
      </c>
      <c r="Y58" s="7">
        <f t="shared" si="36"/>
        <v>3000</v>
      </c>
      <c r="Z58" s="7">
        <f t="shared" si="36"/>
        <v>5996.95175002</v>
      </c>
      <c r="AA58" s="7">
        <f t="shared" si="36"/>
        <v>5744.7154309999996</v>
      </c>
      <c r="AB58" s="7">
        <f t="shared" si="36"/>
        <v>66021.939930980006</v>
      </c>
      <c r="AC58" s="7">
        <f t="shared" si="1"/>
        <v>-11924.239930980009</v>
      </c>
      <c r="AD58" s="214">
        <v>0</v>
      </c>
    </row>
    <row r="59" spans="2:30" ht="18" customHeight="1" x14ac:dyDescent="0.2">
      <c r="B59" s="58" t="s">
        <v>69</v>
      </c>
      <c r="C59" s="17">
        <f>+[41]PP!P60</f>
        <v>0</v>
      </c>
      <c r="D59" s="17">
        <f>+[41]PP!Q60</f>
        <v>0</v>
      </c>
      <c r="E59" s="17">
        <f>+[41]PP!R60</f>
        <v>14</v>
      </c>
      <c r="F59" s="17">
        <f>+[41]PP!S60</f>
        <v>0</v>
      </c>
      <c r="G59" s="17">
        <f>+[41]PP!T60</f>
        <v>0</v>
      </c>
      <c r="H59" s="17">
        <f>+[41]PP!U60</f>
        <v>0</v>
      </c>
      <c r="I59" s="17">
        <f>+[41]PP!V60</f>
        <v>0</v>
      </c>
      <c r="J59" s="17">
        <f>+[41]PP!W60</f>
        <v>0</v>
      </c>
      <c r="K59" s="17">
        <f>+[41]PP!X60</f>
        <v>0</v>
      </c>
      <c r="L59" s="17">
        <f>+[41]PP!Y60</f>
        <v>0</v>
      </c>
      <c r="M59" s="17">
        <f>+[41]PP!Z60</f>
        <v>0</v>
      </c>
      <c r="N59" s="17">
        <f>+[41]PP!AA60</f>
        <v>0</v>
      </c>
      <c r="O59" s="16">
        <f>SUM(C59:N59)</f>
        <v>14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f t="shared" ref="AB59:AB65" si="37">SUM(P59:AA59)</f>
        <v>0</v>
      </c>
      <c r="AC59" s="17">
        <f t="shared" si="1"/>
        <v>14</v>
      </c>
      <c r="AD59" s="214">
        <v>0</v>
      </c>
    </row>
    <row r="60" spans="2:30" s="227" customFormat="1" ht="18" customHeight="1" x14ac:dyDescent="0.2">
      <c r="B60" s="58" t="s">
        <v>68</v>
      </c>
      <c r="C60" s="17">
        <f>+[41]PP!P61</f>
        <v>0</v>
      </c>
      <c r="D60" s="17">
        <f>+[41]PP!Q61</f>
        <v>0</v>
      </c>
      <c r="E60" s="17">
        <f>+[41]PP!R61</f>
        <v>0</v>
      </c>
      <c r="F60" s="17">
        <f>+[41]PP!S61</f>
        <v>0</v>
      </c>
      <c r="G60" s="17">
        <f>+[41]PP!T61</f>
        <v>0</v>
      </c>
      <c r="H60" s="17">
        <f>+[41]PP!U61</f>
        <v>0</v>
      </c>
      <c r="I60" s="17">
        <f>+[41]PP!V61</f>
        <v>0</v>
      </c>
      <c r="J60" s="17">
        <f>+[41]PP!W61</f>
        <v>0</v>
      </c>
      <c r="K60" s="17">
        <f>+[41]PP!X61</f>
        <v>0</v>
      </c>
      <c r="L60" s="17">
        <f>+[41]PP!Y61</f>
        <v>0</v>
      </c>
      <c r="M60" s="17">
        <f>+[41]PP!Z61</f>
        <v>0</v>
      </c>
      <c r="N60" s="17">
        <f>+[41]PP!AA61</f>
        <v>0</v>
      </c>
      <c r="O60" s="16">
        <f t="shared" ref="O60:O65" si="38">SUM(C60:N60)</f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980</v>
      </c>
      <c r="AA60" s="17">
        <v>0</v>
      </c>
      <c r="AB60" s="17">
        <f t="shared" si="37"/>
        <v>980</v>
      </c>
      <c r="AC60" s="17">
        <f t="shared" si="1"/>
        <v>-980</v>
      </c>
      <c r="AD60" s="226">
        <v>0</v>
      </c>
    </row>
    <row r="61" spans="2:30" s="227" customFormat="1" ht="18" customHeight="1" x14ac:dyDescent="0.2">
      <c r="B61" s="58" t="s">
        <v>70</v>
      </c>
      <c r="C61" s="17">
        <f>+[41]PP!P62</f>
        <v>17348</v>
      </c>
      <c r="D61" s="17">
        <f>+[41]PP!Q62</f>
        <v>0</v>
      </c>
      <c r="E61" s="17">
        <f>+[41]PP!R62</f>
        <v>0.3</v>
      </c>
      <c r="F61" s="17">
        <f>+[41]PP!S62</f>
        <v>0</v>
      </c>
      <c r="G61" s="17">
        <f>+[41]PP!T62</f>
        <v>0</v>
      </c>
      <c r="H61" s="17">
        <f>+[41]PP!U62</f>
        <v>0</v>
      </c>
      <c r="I61" s="17">
        <f>+[41]PP!V62</f>
        <v>27939.9</v>
      </c>
      <c r="J61" s="17">
        <f>+[41]PP!W62</f>
        <v>500</v>
      </c>
      <c r="K61" s="17">
        <f>+[41]PP!X62</f>
        <v>250</v>
      </c>
      <c r="L61" s="17">
        <f>+[41]PP!Y62</f>
        <v>250</v>
      </c>
      <c r="M61" s="17">
        <f>+[41]PP!Z62</f>
        <v>250</v>
      </c>
      <c r="N61" s="17">
        <f>+[41]PP!AA62</f>
        <v>850</v>
      </c>
      <c r="O61" s="16">
        <f t="shared" si="38"/>
        <v>47388.2</v>
      </c>
      <c r="P61" s="16">
        <v>18075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28618.75</v>
      </c>
      <c r="W61" s="17">
        <v>0</v>
      </c>
      <c r="X61" s="17">
        <v>0</v>
      </c>
      <c r="Y61" s="17">
        <v>1000</v>
      </c>
      <c r="Z61" s="16">
        <v>1300</v>
      </c>
      <c r="AA61" s="16">
        <v>5744.7154309999996</v>
      </c>
      <c r="AB61" s="17">
        <f t="shared" si="37"/>
        <v>54738.465430999997</v>
      </c>
      <c r="AC61" s="17">
        <f t="shared" si="1"/>
        <v>-7350.2654309999998</v>
      </c>
      <c r="AD61" s="215">
        <v>0</v>
      </c>
    </row>
    <row r="62" spans="2:30" s="227" customFormat="1" ht="18" customHeight="1" x14ac:dyDescent="0.2">
      <c r="B62" s="58" t="s">
        <v>71</v>
      </c>
      <c r="C62" s="17">
        <f>+[41]PP!P63</f>
        <v>0</v>
      </c>
      <c r="D62" s="17">
        <f>+[41]PP!Q63</f>
        <v>0</v>
      </c>
      <c r="E62" s="17">
        <f>+[41]PP!R63</f>
        <v>0</v>
      </c>
      <c r="F62" s="17">
        <f>+[41]PP!S63</f>
        <v>0</v>
      </c>
      <c r="G62" s="17">
        <f>+[41]PP!T63</f>
        <v>0</v>
      </c>
      <c r="H62" s="17">
        <f>+[41]PP!U63</f>
        <v>1086.2</v>
      </c>
      <c r="I62" s="17">
        <f>+[41]PP!V63</f>
        <v>0</v>
      </c>
      <c r="J62" s="17">
        <f>+[41]PP!W63</f>
        <v>0</v>
      </c>
      <c r="K62" s="17">
        <f>+[41]PP!X63</f>
        <v>0</v>
      </c>
      <c r="L62" s="17">
        <f>+[41]PP!Y63</f>
        <v>0</v>
      </c>
      <c r="M62" s="17">
        <f>+[41]PP!Z63</f>
        <v>0</v>
      </c>
      <c r="N62" s="17">
        <f>+[41]PP!AA63</f>
        <v>0</v>
      </c>
      <c r="O62" s="16">
        <f t="shared" si="38"/>
        <v>1086.2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1086.2482499600001</v>
      </c>
      <c r="V62" s="17">
        <v>0</v>
      </c>
      <c r="W62" s="17">
        <v>0</v>
      </c>
      <c r="X62" s="17">
        <v>0</v>
      </c>
      <c r="Y62" s="17">
        <v>0</v>
      </c>
      <c r="Z62" s="16">
        <v>216.95175002000002</v>
      </c>
      <c r="AA62" s="16">
        <v>0</v>
      </c>
      <c r="AB62" s="17">
        <f t="shared" si="37"/>
        <v>1303.19999998</v>
      </c>
      <c r="AC62" s="17">
        <f t="shared" si="1"/>
        <v>-216.99999997999998</v>
      </c>
      <c r="AD62" s="215">
        <v>0</v>
      </c>
    </row>
    <row r="63" spans="2:30" s="227" customFormat="1" ht="18" customHeight="1" x14ac:dyDescent="0.2">
      <c r="B63" s="58" t="s">
        <v>72</v>
      </c>
      <c r="C63" s="17">
        <f>+[41]PP!P64</f>
        <v>0</v>
      </c>
      <c r="D63" s="17">
        <f>+[41]PP!Q64</f>
        <v>0</v>
      </c>
      <c r="E63" s="17">
        <f>+[41]PP!R64</f>
        <v>0</v>
      </c>
      <c r="F63" s="17">
        <f>+[41]PP!S64</f>
        <v>0</v>
      </c>
      <c r="G63" s="17">
        <f>+[41]PP!T64</f>
        <v>0</v>
      </c>
      <c r="H63" s="17">
        <f>+[41]PP!U64</f>
        <v>0</v>
      </c>
      <c r="I63" s="17">
        <f>+[41]PP!V64</f>
        <v>0</v>
      </c>
      <c r="J63" s="17">
        <f>+[41]PP!W64</f>
        <v>0</v>
      </c>
      <c r="K63" s="17">
        <f>+[41]PP!X64</f>
        <v>3500</v>
      </c>
      <c r="L63" s="17">
        <f>+[41]PP!Y64</f>
        <v>0</v>
      </c>
      <c r="M63" s="17">
        <f>+[41]PP!Z64</f>
        <v>0</v>
      </c>
      <c r="N63" s="17">
        <f>+[41]PP!AA64</f>
        <v>109</v>
      </c>
      <c r="O63" s="16">
        <f t="shared" si="38"/>
        <v>3609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3500</v>
      </c>
      <c r="Y63" s="17">
        <v>0</v>
      </c>
      <c r="Z63" s="16">
        <v>3500</v>
      </c>
      <c r="AA63" s="16">
        <v>0</v>
      </c>
      <c r="AB63" s="17">
        <f t="shared" si="37"/>
        <v>7000</v>
      </c>
      <c r="AC63" s="17">
        <f t="shared" si="1"/>
        <v>-3391</v>
      </c>
      <c r="AD63" s="215">
        <v>0</v>
      </c>
    </row>
    <row r="64" spans="2:30" s="227" customFormat="1" ht="18" customHeight="1" x14ac:dyDescent="0.2">
      <c r="B64" s="58" t="s">
        <v>73</v>
      </c>
      <c r="C64" s="17">
        <f>+[41]PP!P65</f>
        <v>0</v>
      </c>
      <c r="D64" s="17">
        <f>+[41]PP!Q65</f>
        <v>0</v>
      </c>
      <c r="E64" s="17">
        <f>+[41]PP!R65</f>
        <v>0</v>
      </c>
      <c r="F64" s="17">
        <f>+[41]PP!S65</f>
        <v>0</v>
      </c>
      <c r="G64" s="17">
        <f>+[41]PP!T65</f>
        <v>0</v>
      </c>
      <c r="H64" s="17">
        <f>+[41]PP!U65</f>
        <v>0</v>
      </c>
      <c r="I64" s="17">
        <f>+[41]PP!V65</f>
        <v>0</v>
      </c>
      <c r="J64" s="17">
        <f>+[41]PP!W65</f>
        <v>0</v>
      </c>
      <c r="K64" s="17">
        <f>+[41]PP!X65</f>
        <v>0</v>
      </c>
      <c r="L64" s="17">
        <f>+[41]PP!Y65</f>
        <v>2000</v>
      </c>
      <c r="M64" s="17">
        <f>+[41]PP!Z65</f>
        <v>0</v>
      </c>
      <c r="N64" s="17">
        <f>+[41]PP!AA65</f>
        <v>0</v>
      </c>
      <c r="O64" s="16">
        <f t="shared" si="38"/>
        <v>2000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2000</v>
      </c>
      <c r="Z64" s="16">
        <v>0</v>
      </c>
      <c r="AA64" s="16">
        <v>0</v>
      </c>
      <c r="AB64" s="17">
        <f t="shared" si="37"/>
        <v>2000</v>
      </c>
      <c r="AC64" s="17">
        <f t="shared" si="1"/>
        <v>0</v>
      </c>
      <c r="AD64" s="215">
        <v>0</v>
      </c>
    </row>
    <row r="65" spans="1:30" s="227" customFormat="1" ht="18" customHeight="1" x14ac:dyDescent="0.2">
      <c r="B65" s="58" t="s">
        <v>34</v>
      </c>
      <c r="C65" s="17">
        <f>+[41]PP!P66</f>
        <v>0</v>
      </c>
      <c r="D65" s="17">
        <f>+[41]PP!Q66</f>
        <v>0.2</v>
      </c>
      <c r="E65" s="17">
        <f>+[41]PP!R66</f>
        <v>0.1</v>
      </c>
      <c r="F65" s="17">
        <f>+[41]PP!S66</f>
        <v>0</v>
      </c>
      <c r="G65" s="17">
        <f>+[41]PP!T66</f>
        <v>0</v>
      </c>
      <c r="H65" s="17">
        <f>+[41]PP!U66</f>
        <v>0</v>
      </c>
      <c r="I65" s="17">
        <f>+[41]PP!V66</f>
        <v>0</v>
      </c>
      <c r="J65" s="17">
        <f>+[41]PP!W66</f>
        <v>0</v>
      </c>
      <c r="K65" s="17">
        <f>+[41]PP!X66</f>
        <v>0</v>
      </c>
      <c r="L65" s="17">
        <f>+[41]PP!Y66</f>
        <v>0</v>
      </c>
      <c r="M65" s="17">
        <f>+[41]PP!Z66</f>
        <v>0</v>
      </c>
      <c r="N65" s="17">
        <f>+[41]PP!AA66</f>
        <v>0</v>
      </c>
      <c r="O65" s="16">
        <f t="shared" si="38"/>
        <v>0.30000000000000004</v>
      </c>
      <c r="P65" s="17">
        <v>0</v>
      </c>
      <c r="Q65" s="17">
        <f>183000/1000000</f>
        <v>0.183</v>
      </c>
      <c r="R65" s="17">
        <f>91500/1000000</f>
        <v>9.1499999999999998E-2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f t="shared" si="37"/>
        <v>0.27449999999999997</v>
      </c>
      <c r="AC65" s="17">
        <f t="shared" si="1"/>
        <v>2.5500000000000078E-2</v>
      </c>
      <c r="AD65" s="215">
        <v>0</v>
      </c>
    </row>
    <row r="66" spans="1:30" ht="18" customHeight="1" x14ac:dyDescent="0.2">
      <c r="B66" s="63" t="s">
        <v>74</v>
      </c>
      <c r="C66" s="7">
        <f>+C67+C78+C82+C86</f>
        <v>3994.2000000000003</v>
      </c>
      <c r="D66" s="7">
        <f t="shared" ref="D66:AB66" si="39">+D67+D78+D82+D86</f>
        <v>3856.7000000000003</v>
      </c>
      <c r="E66" s="7">
        <f t="shared" si="39"/>
        <v>2815.8</v>
      </c>
      <c r="F66" s="7">
        <f t="shared" si="39"/>
        <v>3531.6</v>
      </c>
      <c r="G66" s="7">
        <f t="shared" si="39"/>
        <v>3336.6</v>
      </c>
      <c r="H66" s="7">
        <f t="shared" si="39"/>
        <v>2555.6999999999998</v>
      </c>
      <c r="I66" s="7">
        <f t="shared" si="39"/>
        <v>3298.3999999999996</v>
      </c>
      <c r="J66" s="7">
        <f t="shared" si="39"/>
        <v>4149.7000000000007</v>
      </c>
      <c r="K66" s="7">
        <f t="shared" si="39"/>
        <v>3101.2</v>
      </c>
      <c r="L66" s="7">
        <f t="shared" si="39"/>
        <v>3259.3</v>
      </c>
      <c r="M66" s="7">
        <f t="shared" si="39"/>
        <v>3412.2</v>
      </c>
      <c r="N66" s="7">
        <f t="shared" si="39"/>
        <v>4351.7000000000007</v>
      </c>
      <c r="O66" s="7">
        <f>+O67+O78+O82+O86</f>
        <v>41663.099999999991</v>
      </c>
      <c r="P66" s="7">
        <f t="shared" si="39"/>
        <v>3037.0558479800002</v>
      </c>
      <c r="Q66" s="7">
        <f t="shared" si="39"/>
        <v>3148.1115234500003</v>
      </c>
      <c r="R66" s="7">
        <f t="shared" si="39"/>
        <v>2811.4797382800002</v>
      </c>
      <c r="S66" s="7">
        <f t="shared" si="39"/>
        <v>3142.9578830199998</v>
      </c>
      <c r="T66" s="7">
        <f t="shared" si="39"/>
        <v>3214.3595301800001</v>
      </c>
      <c r="U66" s="7">
        <f t="shared" si="39"/>
        <v>2685.5733230499995</v>
      </c>
      <c r="V66" s="7">
        <f t="shared" si="39"/>
        <v>2950.0121491708223</v>
      </c>
      <c r="W66" s="7">
        <f t="shared" si="39"/>
        <v>2932.2795783582005</v>
      </c>
      <c r="X66" s="7">
        <f t="shared" si="39"/>
        <v>3035.7576472591313</v>
      </c>
      <c r="Y66" s="7">
        <f t="shared" si="39"/>
        <v>3013.535449702119</v>
      </c>
      <c r="Z66" s="7">
        <f t="shared" si="39"/>
        <v>2944.1966757365262</v>
      </c>
      <c r="AA66" s="7">
        <f t="shared" si="39"/>
        <v>3018.8260577097085</v>
      </c>
      <c r="AB66" s="7">
        <f t="shared" si="39"/>
        <v>35934.102735046508</v>
      </c>
      <c r="AC66" s="7">
        <f t="shared" si="1"/>
        <v>5728.997264953483</v>
      </c>
      <c r="AD66" s="214">
        <f t="shared" ref="AD66:AD91" si="40">+O66/AB66*100</f>
        <v>115.94306474603022</v>
      </c>
    </row>
    <row r="67" spans="1:30" ht="18" customHeight="1" x14ac:dyDescent="0.2">
      <c r="B67" s="56" t="s">
        <v>75</v>
      </c>
      <c r="C67" s="7">
        <f>+C68+C74</f>
        <v>3201.4</v>
      </c>
      <c r="D67" s="7">
        <f t="shared" ref="D67:AB67" si="41">+D68+D74</f>
        <v>3081.6</v>
      </c>
      <c r="E67" s="7">
        <f t="shared" si="41"/>
        <v>2077.5</v>
      </c>
      <c r="F67" s="7">
        <f t="shared" si="41"/>
        <v>2769.5</v>
      </c>
      <c r="G67" s="7">
        <f t="shared" si="41"/>
        <v>2604.7999999999997</v>
      </c>
      <c r="H67" s="7">
        <f t="shared" si="41"/>
        <v>1916.1</v>
      </c>
      <c r="I67" s="7">
        <f t="shared" si="41"/>
        <v>2539.2999999999997</v>
      </c>
      <c r="J67" s="7">
        <f t="shared" si="41"/>
        <v>3448.7000000000003</v>
      </c>
      <c r="K67" s="7">
        <f t="shared" si="41"/>
        <v>2498.1</v>
      </c>
      <c r="L67" s="7">
        <f t="shared" si="41"/>
        <v>2657.1</v>
      </c>
      <c r="M67" s="7">
        <f t="shared" si="41"/>
        <v>2773.4</v>
      </c>
      <c r="N67" s="7">
        <f t="shared" si="41"/>
        <v>3478.3</v>
      </c>
      <c r="O67" s="55">
        <f t="shared" si="41"/>
        <v>33045.799999999996</v>
      </c>
      <c r="P67" s="7">
        <f t="shared" si="41"/>
        <v>2244.2988018300002</v>
      </c>
      <c r="Q67" s="7">
        <f>ROUNDUP(+Q68+Q74,1)</f>
        <v>2373.1</v>
      </c>
      <c r="R67" s="7">
        <f t="shared" ref="R67:S67" si="42">+R68+R74</f>
        <v>2073.1308606600001</v>
      </c>
      <c r="S67" s="7">
        <f t="shared" si="42"/>
        <v>2380.92623048</v>
      </c>
      <c r="T67" s="7">
        <f t="shared" si="41"/>
        <v>2482.6377912600001</v>
      </c>
      <c r="U67" s="7">
        <f t="shared" si="41"/>
        <v>2045.9327808899998</v>
      </c>
      <c r="V67" s="7">
        <f t="shared" si="41"/>
        <v>2251.2550137341923</v>
      </c>
      <c r="W67" s="7">
        <f t="shared" si="41"/>
        <v>2252.7974391729904</v>
      </c>
      <c r="X67" s="7">
        <f t="shared" si="41"/>
        <v>2395.9626835906133</v>
      </c>
      <c r="Y67" s="7">
        <f t="shared" si="41"/>
        <v>2387.7322109355741</v>
      </c>
      <c r="Z67" s="7">
        <f t="shared" si="41"/>
        <v>2309.9623949871539</v>
      </c>
      <c r="AA67" s="7">
        <f t="shared" si="41"/>
        <v>2317.6662213823197</v>
      </c>
      <c r="AB67" s="7">
        <f t="shared" si="41"/>
        <v>27515.359760072843</v>
      </c>
      <c r="AC67" s="7">
        <f t="shared" si="1"/>
        <v>5530.440239927153</v>
      </c>
      <c r="AD67" s="214">
        <f t="shared" si="40"/>
        <v>120.0994654918243</v>
      </c>
    </row>
    <row r="68" spans="1:30" ht="18" customHeight="1" x14ac:dyDescent="0.2">
      <c r="B68" s="56" t="s">
        <v>76</v>
      </c>
      <c r="C68" s="7">
        <f>+C69+C72+C73</f>
        <v>278.89999999999998</v>
      </c>
      <c r="D68" s="7">
        <f t="shared" ref="D68:N68" si="43">+D69+D72+D73</f>
        <v>253.6</v>
      </c>
      <c r="E68" s="7">
        <f t="shared" si="43"/>
        <v>94.7</v>
      </c>
      <c r="F68" s="7">
        <f t="shared" si="43"/>
        <v>159.30000000000001</v>
      </c>
      <c r="G68" s="7">
        <f>+G69+G72+G73</f>
        <v>418.09999999999997</v>
      </c>
      <c r="H68" s="7">
        <f t="shared" si="43"/>
        <v>99.6</v>
      </c>
      <c r="I68" s="7">
        <f t="shared" si="43"/>
        <v>197.9</v>
      </c>
      <c r="J68" s="7">
        <f t="shared" si="43"/>
        <v>383.1</v>
      </c>
      <c r="K68" s="7">
        <f t="shared" si="43"/>
        <v>98.4</v>
      </c>
      <c r="L68" s="7">
        <f t="shared" si="43"/>
        <v>150.70000000000002</v>
      </c>
      <c r="M68" s="7">
        <f t="shared" si="43"/>
        <v>550.30000000000007</v>
      </c>
      <c r="N68" s="7">
        <f t="shared" si="43"/>
        <v>109.70000000000002</v>
      </c>
      <c r="O68" s="55">
        <f>+O69+O72+O73</f>
        <v>2794.2999999999997</v>
      </c>
      <c r="P68" s="7">
        <f t="shared" ref="P68:AA68" si="44">+P69+P72+P73</f>
        <v>278.92615167000002</v>
      </c>
      <c r="Q68" s="7">
        <f>+Q69+Q72+Q73</f>
        <v>229.22916935999999</v>
      </c>
      <c r="R68" s="7">
        <f t="shared" ref="R68:S68" si="45">+R69+R72+R73</f>
        <v>94.67194649999999</v>
      </c>
      <c r="S68" s="7">
        <f t="shared" si="45"/>
        <v>142.642011</v>
      </c>
      <c r="T68" s="7">
        <f t="shared" si="44"/>
        <v>418.08987365000007</v>
      </c>
      <c r="U68" s="7">
        <f t="shared" si="44"/>
        <v>99.589033630000003</v>
      </c>
      <c r="V68" s="7">
        <f t="shared" si="44"/>
        <v>150.26088408766</v>
      </c>
      <c r="W68" s="7">
        <f t="shared" si="44"/>
        <v>132.06227880360001</v>
      </c>
      <c r="X68" s="7">
        <f t="shared" si="44"/>
        <v>153.47580380247999</v>
      </c>
      <c r="Y68" s="7">
        <f t="shared" si="44"/>
        <v>148.90034599473</v>
      </c>
      <c r="Z68" s="7">
        <f t="shared" si="44"/>
        <v>110.56945494668</v>
      </c>
      <c r="AA68" s="7">
        <f t="shared" si="44"/>
        <v>134.29498963728</v>
      </c>
      <c r="AB68" s="7">
        <f>+AB69+AB72+AB73</f>
        <v>2092.71194308243</v>
      </c>
      <c r="AC68" s="7">
        <f t="shared" si="1"/>
        <v>701.5880569175697</v>
      </c>
      <c r="AD68" s="214">
        <f t="shared" si="40"/>
        <v>133.52530477195899</v>
      </c>
    </row>
    <row r="69" spans="1:30" s="229" customFormat="1" ht="18" customHeight="1" x14ac:dyDescent="0.2">
      <c r="A69" s="228"/>
      <c r="B69" s="30" t="s">
        <v>77</v>
      </c>
      <c r="C69" s="20">
        <f t="shared" ref="C69:AA69" si="46">+C70+C71</f>
        <v>76</v>
      </c>
      <c r="D69" s="20">
        <f t="shared" si="46"/>
        <v>115.1</v>
      </c>
      <c r="E69" s="20">
        <f t="shared" si="46"/>
        <v>86.2</v>
      </c>
      <c r="F69" s="20">
        <f t="shared" si="46"/>
        <v>111.6</v>
      </c>
      <c r="G69" s="20">
        <f>+G70+G71</f>
        <v>99.3</v>
      </c>
      <c r="H69" s="20">
        <f t="shared" si="46"/>
        <v>88</v>
      </c>
      <c r="I69" s="20">
        <f t="shared" si="46"/>
        <v>86</v>
      </c>
      <c r="J69" s="20">
        <f t="shared" si="46"/>
        <v>147</v>
      </c>
      <c r="K69" s="20">
        <f t="shared" si="46"/>
        <v>96.4</v>
      </c>
      <c r="L69" s="20">
        <f t="shared" si="46"/>
        <v>133.30000000000001</v>
      </c>
      <c r="M69" s="20">
        <f t="shared" si="46"/>
        <v>108.7</v>
      </c>
      <c r="N69" s="20">
        <f t="shared" si="46"/>
        <v>88.7</v>
      </c>
      <c r="O69" s="216">
        <f>+O70+O71</f>
        <v>1236.2999999999997</v>
      </c>
      <c r="P69" s="7">
        <f t="shared" si="46"/>
        <v>75.974930029999996</v>
      </c>
      <c r="Q69" s="7">
        <f t="shared" si="46"/>
        <v>90.743825999999999</v>
      </c>
      <c r="R69" s="7">
        <f t="shared" si="46"/>
        <v>86.156763999999995</v>
      </c>
      <c r="S69" s="7">
        <f>+S70+S71</f>
        <v>94.900825999999995</v>
      </c>
      <c r="T69" s="7">
        <f t="shared" si="46"/>
        <v>99.318733019999996</v>
      </c>
      <c r="U69" s="7">
        <f t="shared" si="46"/>
        <v>87.961393630000003</v>
      </c>
      <c r="V69" s="7">
        <f t="shared" si="46"/>
        <v>93.920039467099997</v>
      </c>
      <c r="W69" s="7">
        <f t="shared" si="46"/>
        <v>103.4190722836</v>
      </c>
      <c r="X69" s="7">
        <f t="shared" si="46"/>
        <v>93.716322433299993</v>
      </c>
      <c r="Y69" s="7">
        <f t="shared" si="46"/>
        <v>92.969065642499999</v>
      </c>
      <c r="Z69" s="7">
        <f t="shared" si="46"/>
        <v>94.447331398599999</v>
      </c>
      <c r="AA69" s="7">
        <f t="shared" si="46"/>
        <v>95.460156936900006</v>
      </c>
      <c r="AB69" s="7">
        <f>SUM(P69:AA69)</f>
        <v>1108.988460842</v>
      </c>
      <c r="AC69" s="7">
        <f t="shared" si="1"/>
        <v>127.31153915799973</v>
      </c>
      <c r="AD69" s="214">
        <f t="shared" si="40"/>
        <v>111.47996968889456</v>
      </c>
    </row>
    <row r="70" spans="1:30" ht="18" customHeight="1" x14ac:dyDescent="0.2">
      <c r="B70" s="31" t="s">
        <v>78</v>
      </c>
      <c r="C70" s="220">
        <f>+[41]PP!P71</f>
        <v>73.8</v>
      </c>
      <c r="D70" s="220">
        <f>+[41]PP!Q71</f>
        <v>86.6</v>
      </c>
      <c r="E70" s="220">
        <f>+[41]PP!R71</f>
        <v>86.2</v>
      </c>
      <c r="F70" s="220">
        <f>+[41]PP!S71</f>
        <v>90.8</v>
      </c>
      <c r="G70" s="220">
        <f>+[41]PP!T71</f>
        <v>92.7</v>
      </c>
      <c r="H70" s="220">
        <f>+[41]PP!U71</f>
        <v>80.599999999999994</v>
      </c>
      <c r="I70" s="220">
        <f>+[41]PP!V71</f>
        <v>79.8</v>
      </c>
      <c r="J70" s="220">
        <f>+[41]PP!W71</f>
        <v>94.3</v>
      </c>
      <c r="K70" s="220">
        <f>+[41]PP!X71</f>
        <v>89.4</v>
      </c>
      <c r="L70" s="220">
        <f>+[41]PP!Y71</f>
        <v>105.5</v>
      </c>
      <c r="M70" s="220">
        <f>+[41]PP!Z71</f>
        <v>91.2</v>
      </c>
      <c r="N70" s="220">
        <f>+[41]PP!AA71</f>
        <v>81.8</v>
      </c>
      <c r="O70" s="16">
        <f>SUM(C70:N70)</f>
        <v>1052.6999999999998</v>
      </c>
      <c r="P70" s="17">
        <v>73.780069109999999</v>
      </c>
      <c r="Q70" s="17">
        <v>86.576615000000004</v>
      </c>
      <c r="R70" s="17">
        <v>86.156763999999995</v>
      </c>
      <c r="S70" s="17">
        <v>90.734572</v>
      </c>
      <c r="T70" s="17">
        <v>92.734023550000003</v>
      </c>
      <c r="U70" s="17">
        <v>80.544138169999997</v>
      </c>
      <c r="V70" s="17">
        <v>87.955726317100002</v>
      </c>
      <c r="W70" s="17">
        <v>98.660852283600008</v>
      </c>
      <c r="X70" s="17">
        <v>88.810110433299997</v>
      </c>
      <c r="Y70" s="17">
        <v>87.439517642499993</v>
      </c>
      <c r="Z70" s="17">
        <v>88.858269398600001</v>
      </c>
      <c r="AA70" s="17">
        <v>90.264396936899999</v>
      </c>
      <c r="AB70" s="17">
        <f>SUM(P70:AA70)</f>
        <v>1052.5150548420002</v>
      </c>
      <c r="AC70" s="17">
        <f t="shared" si="1"/>
        <v>0.18494515799966393</v>
      </c>
      <c r="AD70" s="215">
        <f t="shared" si="40"/>
        <v>100.01757173516414</v>
      </c>
    </row>
    <row r="71" spans="1:30" ht="18" customHeight="1" x14ac:dyDescent="0.2">
      <c r="B71" s="230" t="s">
        <v>79</v>
      </c>
      <c r="C71" s="231">
        <f>+[41]PP!P72</f>
        <v>2.2000000000000002</v>
      </c>
      <c r="D71" s="231">
        <f>+[41]PP!Q72</f>
        <v>28.5</v>
      </c>
      <c r="E71" s="231">
        <f>+[41]PP!R72</f>
        <v>0</v>
      </c>
      <c r="F71" s="231">
        <f>+[41]PP!S72</f>
        <v>20.8</v>
      </c>
      <c r="G71" s="231">
        <f>+[41]PP!T72</f>
        <v>6.6</v>
      </c>
      <c r="H71" s="231">
        <f>+[41]PP!U72</f>
        <v>7.4</v>
      </c>
      <c r="I71" s="231">
        <f>+[41]PP!V72</f>
        <v>6.2</v>
      </c>
      <c r="J71" s="231">
        <f>+[41]PP!W72</f>
        <v>52.7</v>
      </c>
      <c r="K71" s="231">
        <f>+[41]PP!X72</f>
        <v>7</v>
      </c>
      <c r="L71" s="231">
        <f>+[41]PP!Y72</f>
        <v>27.8</v>
      </c>
      <c r="M71" s="231">
        <f>+[41]PP!Z72</f>
        <v>17.5</v>
      </c>
      <c r="N71" s="231">
        <f>+[41]PP!AA72</f>
        <v>6.9</v>
      </c>
      <c r="O71" s="172">
        <f>SUM(C71:N71)</f>
        <v>183.60000000000002</v>
      </c>
      <c r="P71" s="172">
        <v>2.19486092</v>
      </c>
      <c r="Q71" s="172">
        <v>4.167211</v>
      </c>
      <c r="R71" s="172">
        <v>0</v>
      </c>
      <c r="S71" s="172">
        <v>4.1662540000000003</v>
      </c>
      <c r="T71" s="172">
        <v>6.58470947</v>
      </c>
      <c r="U71" s="172">
        <v>7.4172554599999998</v>
      </c>
      <c r="V71" s="172">
        <v>5.9643131500000006</v>
      </c>
      <c r="W71" s="172">
        <v>4.7582199999999997</v>
      </c>
      <c r="X71" s="172">
        <v>4.906212</v>
      </c>
      <c r="Y71" s="172">
        <v>5.5295480000000001</v>
      </c>
      <c r="Z71" s="172">
        <v>5.5890620000000002</v>
      </c>
      <c r="AA71" s="172">
        <v>5.1957599999999999</v>
      </c>
      <c r="AB71" s="172">
        <f>SUM(P71:AA71)</f>
        <v>56.473405999999997</v>
      </c>
      <c r="AC71" s="172">
        <f t="shared" si="1"/>
        <v>127.12659400000003</v>
      </c>
      <c r="AD71" s="223">
        <f t="shared" si="40"/>
        <v>325.10877774930032</v>
      </c>
    </row>
    <row r="72" spans="1:30" ht="18" customHeight="1" x14ac:dyDescent="0.2">
      <c r="B72" s="175" t="s">
        <v>84</v>
      </c>
      <c r="C72" s="231">
        <f>+[41]PP!P73</f>
        <v>202</v>
      </c>
      <c r="D72" s="231">
        <f>+[41]PP!Q73</f>
        <v>138.5</v>
      </c>
      <c r="E72" s="231">
        <f>+[41]PP!R73</f>
        <v>8.5</v>
      </c>
      <c r="F72" s="231">
        <f>+[41]PP!S73</f>
        <v>47.7</v>
      </c>
      <c r="G72" s="231">
        <f>+[41]PP!T73</f>
        <v>316.89999999999998</v>
      </c>
      <c r="H72" s="231">
        <f>+[41]PP!U73</f>
        <v>11.6</v>
      </c>
      <c r="I72" s="231">
        <f>+[41]PP!V73</f>
        <v>111.8</v>
      </c>
      <c r="J72" s="231">
        <f>+[41]PP!W73</f>
        <v>235.8</v>
      </c>
      <c r="K72" s="231">
        <f>+[41]PP!X73</f>
        <v>0.5</v>
      </c>
      <c r="L72" s="231">
        <f>+[41]PP!Y73</f>
        <v>17</v>
      </c>
      <c r="M72" s="231">
        <f>+[41]PP!Z73</f>
        <v>441.5</v>
      </c>
      <c r="N72" s="231">
        <f>+[41]PP!AA73</f>
        <v>19.100000000000001</v>
      </c>
      <c r="O72" s="172">
        <f>SUM(C72:N72)</f>
        <v>1550.8999999999999</v>
      </c>
      <c r="P72" s="172">
        <v>202.01559164</v>
      </c>
      <c r="Q72" s="172">
        <v>138.44513841</v>
      </c>
      <c r="R72" s="172">
        <v>8.5125025000000001</v>
      </c>
      <c r="S72" s="172">
        <v>47.714880000000001</v>
      </c>
      <c r="T72" s="172">
        <v>316.93393063000002</v>
      </c>
      <c r="U72" s="172">
        <v>11.58812</v>
      </c>
      <c r="V72" s="172">
        <v>56.230634738959999</v>
      </c>
      <c r="W72" s="172">
        <v>28.607378000000001</v>
      </c>
      <c r="X72" s="172">
        <v>58.074653679179995</v>
      </c>
      <c r="Y72" s="172">
        <v>55.767098152230005</v>
      </c>
      <c r="Z72" s="172">
        <v>15.958323548079999</v>
      </c>
      <c r="AA72" s="172">
        <v>38.808624700379994</v>
      </c>
      <c r="AB72" s="172">
        <f>SUM(P72:AA72)</f>
        <v>978.65687599882995</v>
      </c>
      <c r="AC72" s="172">
        <f t="shared" si="1"/>
        <v>572.24312400116992</v>
      </c>
      <c r="AD72" s="223">
        <f t="shared" si="40"/>
        <v>158.47229381770103</v>
      </c>
    </row>
    <row r="73" spans="1:30" ht="18" customHeight="1" x14ac:dyDescent="0.2">
      <c r="B73" s="66" t="s">
        <v>81</v>
      </c>
      <c r="C73" s="220">
        <f>+[41]PP!P74</f>
        <v>0.9</v>
      </c>
      <c r="D73" s="220">
        <f>+[41]PP!Q74</f>
        <v>0</v>
      </c>
      <c r="E73" s="220">
        <f>+[41]PP!R74</f>
        <v>0</v>
      </c>
      <c r="F73" s="220">
        <f>+[41]PP!S74</f>
        <v>0</v>
      </c>
      <c r="G73" s="220">
        <f>+[41]PP!T74</f>
        <v>1.9</v>
      </c>
      <c r="H73" s="220">
        <f>+[41]PP!U74</f>
        <v>0</v>
      </c>
      <c r="I73" s="220">
        <f>+[41]PP!V74</f>
        <v>0.1</v>
      </c>
      <c r="J73" s="220">
        <f>+[41]PP!W74</f>
        <v>0.3</v>
      </c>
      <c r="K73" s="220">
        <f>+[41]PP!X74</f>
        <v>1.5</v>
      </c>
      <c r="L73" s="220">
        <f>+[41]PP!Y74</f>
        <v>0.4</v>
      </c>
      <c r="M73" s="220">
        <f>+[41]PP!Z74</f>
        <v>0.1</v>
      </c>
      <c r="N73" s="220">
        <f>+[41]PP!AA74</f>
        <v>1.9</v>
      </c>
      <c r="O73" s="16">
        <f>SUM(C73:N73)</f>
        <v>7.1</v>
      </c>
      <c r="P73" s="17">
        <v>0.93562999999999996</v>
      </c>
      <c r="Q73" s="17">
        <v>4.0204949999999996E-2</v>
      </c>
      <c r="R73" s="17">
        <v>2.6800000000000001E-3</v>
      </c>
      <c r="S73" s="17">
        <v>2.6304999999999999E-2</v>
      </c>
      <c r="T73" s="17">
        <v>1.83721</v>
      </c>
      <c r="U73" s="17">
        <v>3.952E-2</v>
      </c>
      <c r="V73" s="17">
        <v>0.1102098816</v>
      </c>
      <c r="W73" s="17">
        <v>3.5828520000000003E-2</v>
      </c>
      <c r="X73" s="17">
        <v>1.6848276900000001</v>
      </c>
      <c r="Y73" s="17">
        <v>0.1641822</v>
      </c>
      <c r="Z73" s="17">
        <v>0.1638</v>
      </c>
      <c r="AA73" s="17">
        <v>2.6208000000000002E-2</v>
      </c>
      <c r="AB73" s="17">
        <f>SUM(P73:AA73)</f>
        <v>5.0666062415999988</v>
      </c>
      <c r="AC73" s="17">
        <f t="shared" ref="AC73:AC105" si="47">+O73-AB73</f>
        <v>2.0333937584000008</v>
      </c>
      <c r="AD73" s="215">
        <f t="shared" si="40"/>
        <v>140.13325017651005</v>
      </c>
    </row>
    <row r="74" spans="1:30" ht="18" customHeight="1" x14ac:dyDescent="0.2">
      <c r="B74" s="56" t="s">
        <v>82</v>
      </c>
      <c r="C74" s="7">
        <f>SUM(C75:C77)</f>
        <v>2922.5</v>
      </c>
      <c r="D74" s="7">
        <f t="shared" ref="D74:N74" si="48">SUM(D75:D77)</f>
        <v>2828</v>
      </c>
      <c r="E74" s="7">
        <f t="shared" si="48"/>
        <v>1982.8000000000002</v>
      </c>
      <c r="F74" s="7">
        <f t="shared" si="48"/>
        <v>2610.1999999999998</v>
      </c>
      <c r="G74" s="7">
        <f t="shared" si="48"/>
        <v>2186.6999999999998</v>
      </c>
      <c r="H74" s="7">
        <f t="shared" si="48"/>
        <v>1816.5</v>
      </c>
      <c r="I74" s="7">
        <f t="shared" si="48"/>
        <v>2341.3999999999996</v>
      </c>
      <c r="J74" s="7">
        <f t="shared" si="48"/>
        <v>3065.6000000000004</v>
      </c>
      <c r="K74" s="7">
        <f t="shared" si="48"/>
        <v>2399.6999999999998</v>
      </c>
      <c r="L74" s="7">
        <f t="shared" si="48"/>
        <v>2506.4</v>
      </c>
      <c r="M74" s="7">
        <f t="shared" si="48"/>
        <v>2223.1</v>
      </c>
      <c r="N74" s="7">
        <f t="shared" si="48"/>
        <v>3368.6000000000004</v>
      </c>
      <c r="O74" s="55">
        <f>SUM(O75:O77)</f>
        <v>30251.499999999996</v>
      </c>
      <c r="P74" s="7">
        <f>SUM(P75:P77)</f>
        <v>1965.3726501600001</v>
      </c>
      <c r="Q74" s="7">
        <f t="shared" ref="Q74:AA74" si="49">SUM(Q75:Q77)</f>
        <v>2143.8281617900002</v>
      </c>
      <c r="R74" s="7">
        <f t="shared" si="49"/>
        <v>1978.4589141600002</v>
      </c>
      <c r="S74" s="7">
        <f t="shared" si="49"/>
        <v>2238.28421948</v>
      </c>
      <c r="T74" s="7">
        <f t="shared" si="49"/>
        <v>2064.5479176099998</v>
      </c>
      <c r="U74" s="7">
        <f t="shared" si="49"/>
        <v>1946.3437472599999</v>
      </c>
      <c r="V74" s="7">
        <f t="shared" si="49"/>
        <v>2100.9941296465322</v>
      </c>
      <c r="W74" s="7">
        <f t="shared" si="49"/>
        <v>2120.7351603693905</v>
      </c>
      <c r="X74" s="7">
        <f t="shared" si="49"/>
        <v>2242.4868797881331</v>
      </c>
      <c r="Y74" s="7">
        <f t="shared" si="49"/>
        <v>2238.8318649408443</v>
      </c>
      <c r="Z74" s="7">
        <f t="shared" si="49"/>
        <v>2199.3929400404741</v>
      </c>
      <c r="AA74" s="7">
        <f t="shared" si="49"/>
        <v>2183.3712317450395</v>
      </c>
      <c r="AB74" s="7">
        <f>SUM(AB75:AB77)</f>
        <v>25422.647816990411</v>
      </c>
      <c r="AC74" s="7">
        <f t="shared" si="47"/>
        <v>4828.8521830095851</v>
      </c>
      <c r="AD74" s="214">
        <f t="shared" si="40"/>
        <v>118.99429287527784</v>
      </c>
    </row>
    <row r="75" spans="1:30" ht="18" customHeight="1" x14ac:dyDescent="0.2">
      <c r="B75" s="219" t="s">
        <v>83</v>
      </c>
      <c r="C75" s="17">
        <f>+[41]PP!P76:P76</f>
        <v>10.5</v>
      </c>
      <c r="D75" s="17">
        <f>+[41]PP!Q76:Q76</f>
        <v>4.5</v>
      </c>
      <c r="E75" s="17">
        <f>+[41]PP!R76:R76</f>
        <v>6.9</v>
      </c>
      <c r="F75" s="17">
        <f>+[41]PP!S76:S76</f>
        <v>7.7</v>
      </c>
      <c r="G75" s="17">
        <f>+[41]PP!T76:T76</f>
        <v>6.7</v>
      </c>
      <c r="H75" s="17">
        <f>+[41]PP!U76:U76</f>
        <v>7.7</v>
      </c>
      <c r="I75" s="17">
        <f>+[41]PP!V76:V76</f>
        <v>8.5</v>
      </c>
      <c r="J75" s="17">
        <f>+[41]PP!W76:W76</f>
        <v>7.9</v>
      </c>
      <c r="K75" s="17">
        <f>+[41]PP!X76:X76</f>
        <v>7.8</v>
      </c>
      <c r="L75" s="17">
        <f>+[41]PP!Y76:Y76</f>
        <v>7.9</v>
      </c>
      <c r="M75" s="17">
        <f>+[41]PP!Z76:Z76</f>
        <v>7.9</v>
      </c>
      <c r="N75" s="17">
        <f>+[41]PP!AA76:AA76</f>
        <v>5.3</v>
      </c>
      <c r="O75" s="16">
        <f>SUM(C75:N75)</f>
        <v>89.300000000000011</v>
      </c>
      <c r="P75" s="17">
        <v>10.461275009999998</v>
      </c>
      <c r="Q75" s="17">
        <v>4.54742815</v>
      </c>
      <c r="R75" s="17">
        <v>6.2263130900000014</v>
      </c>
      <c r="S75" s="17">
        <v>7.720819849999998</v>
      </c>
      <c r="T75" s="17">
        <v>6.6589794199999996</v>
      </c>
      <c r="U75" s="17">
        <v>7.7488565099999978</v>
      </c>
      <c r="V75" s="17">
        <v>9.2993653877315072</v>
      </c>
      <c r="W75" s="17">
        <v>12.930545926858702</v>
      </c>
      <c r="X75" s="17">
        <v>9.801253448133938</v>
      </c>
      <c r="Y75" s="17">
        <v>10.517158968954543</v>
      </c>
      <c r="Z75" s="17">
        <v>9.4840949458274419</v>
      </c>
      <c r="AA75" s="17">
        <v>9.956850318721008</v>
      </c>
      <c r="AB75" s="17">
        <f>SUM(P75:AA75)</f>
        <v>105.35294102622713</v>
      </c>
      <c r="AC75" s="17">
        <f t="shared" si="47"/>
        <v>-16.052941026227117</v>
      </c>
      <c r="AD75" s="215">
        <f t="shared" si="40"/>
        <v>84.762702521773164</v>
      </c>
    </row>
    <row r="76" spans="1:30" ht="18" customHeight="1" x14ac:dyDescent="0.2">
      <c r="B76" s="232" t="s">
        <v>84</v>
      </c>
      <c r="C76" s="172">
        <f>+[41]PP!P77:P77</f>
        <v>2881.9</v>
      </c>
      <c r="D76" s="172">
        <f>+[41]PP!Q77:Q77</f>
        <v>2610</v>
      </c>
      <c r="E76" s="172">
        <f>+[41]PP!R77:R77</f>
        <v>1912.5</v>
      </c>
      <c r="F76" s="172">
        <f>+[41]PP!S77:S77</f>
        <v>2520.6</v>
      </c>
      <c r="G76" s="172">
        <f>+[41]PP!T77:T77</f>
        <v>2067.8000000000002</v>
      </c>
      <c r="H76" s="172">
        <f>+[41]PP!U77:U77</f>
        <v>1727.5</v>
      </c>
      <c r="I76" s="172">
        <f>+[41]PP!V77:V77</f>
        <v>2189.1999999999998</v>
      </c>
      <c r="J76" s="172">
        <f>+[41]PP!W77:W77</f>
        <v>2946.3</v>
      </c>
      <c r="K76" s="172">
        <f>+[41]PP!X77:X77</f>
        <v>2281.1999999999998</v>
      </c>
      <c r="L76" s="172">
        <f>+[41]PP!Y77:Y77</f>
        <v>2327.6</v>
      </c>
      <c r="M76" s="172">
        <f>+[41]PP!Z77:Z77</f>
        <v>2139.1999999999998</v>
      </c>
      <c r="N76" s="172">
        <f>+[41]PP!AA77:AA77</f>
        <v>2454.8000000000002</v>
      </c>
      <c r="O76" s="172">
        <f>SUM(C76:N76)</f>
        <v>28058.6</v>
      </c>
      <c r="P76" s="233">
        <v>1924.796994</v>
      </c>
      <c r="Q76" s="233">
        <v>1925.8194880000001</v>
      </c>
      <c r="R76" s="233">
        <v>1908.8406540000001</v>
      </c>
      <c r="S76" s="233">
        <v>2148.61906</v>
      </c>
      <c r="T76" s="233">
        <v>1945.6654510000001</v>
      </c>
      <c r="U76" s="233">
        <v>1857.2818199999999</v>
      </c>
      <c r="V76" s="233">
        <v>2009.961708</v>
      </c>
      <c r="W76" s="233">
        <v>1994.0568989999999</v>
      </c>
      <c r="X76" s="233">
        <v>2052.1697549999999</v>
      </c>
      <c r="Y76" s="233">
        <v>1965.3858479999999</v>
      </c>
      <c r="Z76" s="233">
        <v>2059.2436200000002</v>
      </c>
      <c r="AA76" s="233">
        <v>2058.7540140000001</v>
      </c>
      <c r="AB76" s="233">
        <f>SUM(P76:AA76)</f>
        <v>23850.595310999997</v>
      </c>
      <c r="AC76" s="233">
        <f t="shared" si="47"/>
        <v>4208.0046890000012</v>
      </c>
      <c r="AD76" s="223">
        <f t="shared" si="40"/>
        <v>117.64318514540075</v>
      </c>
    </row>
    <row r="77" spans="1:30" ht="18" customHeight="1" x14ac:dyDescent="0.2">
      <c r="B77" s="219" t="s">
        <v>34</v>
      </c>
      <c r="C77" s="17">
        <f>+[41]PP!P78:P78</f>
        <v>30.1</v>
      </c>
      <c r="D77" s="17">
        <f>+[41]PP!Q78:Q78</f>
        <v>213.5</v>
      </c>
      <c r="E77" s="17">
        <f>+[41]PP!R78:R78</f>
        <v>63.4</v>
      </c>
      <c r="F77" s="17">
        <f>+[41]PP!S78:S78</f>
        <v>81.900000000000006</v>
      </c>
      <c r="G77" s="17">
        <f>+[41]PP!T78:T78</f>
        <v>112.2</v>
      </c>
      <c r="H77" s="17">
        <f>+[41]PP!U78:U78</f>
        <v>81.3</v>
      </c>
      <c r="I77" s="17">
        <f>+[41]PP!V78:V78</f>
        <v>143.69999999999999</v>
      </c>
      <c r="J77" s="17">
        <f>+[41]PP!W78:W78</f>
        <v>111.4</v>
      </c>
      <c r="K77" s="17">
        <f>+[41]PP!X78:X78</f>
        <v>110.7</v>
      </c>
      <c r="L77" s="17">
        <f>+[41]PP!Y78:Y78</f>
        <v>170.9</v>
      </c>
      <c r="M77" s="17">
        <f>+[41]PP!Z78:Z78</f>
        <v>76</v>
      </c>
      <c r="N77" s="17">
        <f>+[41]PP!AA78:AA78</f>
        <v>908.5</v>
      </c>
      <c r="O77" s="16">
        <f>SUM(C77:N77)</f>
        <v>2103.6</v>
      </c>
      <c r="P77" s="17">
        <v>30.11438115</v>
      </c>
      <c r="Q77" s="17">
        <v>213.46124563999999</v>
      </c>
      <c r="R77" s="17">
        <v>63.391947070000001</v>
      </c>
      <c r="S77" s="17">
        <v>81.944339630000002</v>
      </c>
      <c r="T77" s="17">
        <v>112.22348719</v>
      </c>
      <c r="U77" s="17">
        <v>81.313070749999994</v>
      </c>
      <c r="V77" s="17">
        <v>81.73305625880063</v>
      </c>
      <c r="W77" s="17">
        <v>113.74771544253211</v>
      </c>
      <c r="X77" s="17">
        <v>180.51587133999922</v>
      </c>
      <c r="Y77" s="17">
        <v>262.92885797188978</v>
      </c>
      <c r="Z77" s="17">
        <v>130.66522509464627</v>
      </c>
      <c r="AA77" s="17">
        <v>114.66036742631847</v>
      </c>
      <c r="AB77" s="17">
        <f>SUM(P77:AA77)</f>
        <v>1466.6995649641865</v>
      </c>
      <c r="AC77" s="17">
        <f t="shared" si="47"/>
        <v>636.90043503581342</v>
      </c>
      <c r="AD77" s="215">
        <f t="shared" si="40"/>
        <v>143.42405563141796</v>
      </c>
    </row>
    <row r="78" spans="1:30" ht="18" customHeight="1" x14ac:dyDescent="0.2">
      <c r="B78" s="56" t="s">
        <v>85</v>
      </c>
      <c r="C78" s="7">
        <f>SUM(C79:C81)</f>
        <v>589</v>
      </c>
      <c r="D78" s="7">
        <f t="shared" ref="D78:N78" si="50">SUM(D79:D81)</f>
        <v>695.30000000000007</v>
      </c>
      <c r="E78" s="7">
        <f t="shared" si="50"/>
        <v>655.49999999999989</v>
      </c>
      <c r="F78" s="7">
        <f t="shared" si="50"/>
        <v>683.6</v>
      </c>
      <c r="G78" s="7">
        <f t="shared" si="50"/>
        <v>586.4</v>
      </c>
      <c r="H78" s="7">
        <f t="shared" si="50"/>
        <v>560.5</v>
      </c>
      <c r="I78" s="7">
        <f t="shared" si="50"/>
        <v>618.40000000000009</v>
      </c>
      <c r="J78" s="7">
        <f t="shared" si="50"/>
        <v>574.20000000000005</v>
      </c>
      <c r="K78" s="7">
        <f t="shared" si="50"/>
        <v>512.4</v>
      </c>
      <c r="L78" s="7">
        <f t="shared" si="50"/>
        <v>496.8</v>
      </c>
      <c r="M78" s="7">
        <f t="shared" si="50"/>
        <v>510.79999999999995</v>
      </c>
      <c r="N78" s="7">
        <f t="shared" si="50"/>
        <v>510.79999999999995</v>
      </c>
      <c r="O78" s="55">
        <f>SUM(O79:O81)</f>
        <v>6993.7</v>
      </c>
      <c r="P78" s="7">
        <f t="shared" ref="P78:AB78" si="51">SUM(P79:P81)</f>
        <v>588.92582263999998</v>
      </c>
      <c r="Q78" s="7">
        <f t="shared" si="51"/>
        <v>695.24540465000007</v>
      </c>
      <c r="R78" s="7">
        <f t="shared" si="51"/>
        <v>655.54521241000009</v>
      </c>
      <c r="S78" s="7">
        <f t="shared" si="51"/>
        <v>683.59998092000001</v>
      </c>
      <c r="T78" s="7">
        <f t="shared" si="51"/>
        <v>586.34459414000003</v>
      </c>
      <c r="U78" s="7">
        <f t="shared" si="51"/>
        <v>560.55056910999997</v>
      </c>
      <c r="V78" s="7">
        <f t="shared" si="51"/>
        <v>569.77220010504004</v>
      </c>
      <c r="W78" s="7">
        <f t="shared" si="51"/>
        <v>561.3340788753801</v>
      </c>
      <c r="X78" s="7">
        <f t="shared" si="51"/>
        <v>544.84709364519006</v>
      </c>
      <c r="Y78" s="7">
        <f t="shared" si="51"/>
        <v>519.95281533330501</v>
      </c>
      <c r="Z78" s="7">
        <f t="shared" si="51"/>
        <v>542.22365931247259</v>
      </c>
      <c r="AA78" s="7">
        <f t="shared" si="51"/>
        <v>600.67019131526877</v>
      </c>
      <c r="AB78" s="7">
        <f t="shared" si="51"/>
        <v>7109.0116224566573</v>
      </c>
      <c r="AC78" s="7">
        <f t="shared" si="47"/>
        <v>-115.31162245665746</v>
      </c>
      <c r="AD78" s="214">
        <f t="shared" si="40"/>
        <v>98.377951414618607</v>
      </c>
    </row>
    <row r="79" spans="1:30" ht="18" customHeight="1" x14ac:dyDescent="0.2">
      <c r="B79" s="66" t="s">
        <v>86</v>
      </c>
      <c r="C79" s="17">
        <f>+[41]PP!P80</f>
        <v>419.1</v>
      </c>
      <c r="D79" s="17">
        <f>+[41]PP!Q80</f>
        <v>563.1</v>
      </c>
      <c r="E79" s="17">
        <f>+[41]PP!R80</f>
        <v>539.29999999999995</v>
      </c>
      <c r="F79" s="17">
        <f>+[41]PP!S80</f>
        <v>549.1</v>
      </c>
      <c r="G79" s="17">
        <f>+[41]PP!T80</f>
        <v>459</v>
      </c>
      <c r="H79" s="17">
        <f>+[41]PP!U80</f>
        <v>441.1</v>
      </c>
      <c r="I79" s="17">
        <f>+[41]PP!V80</f>
        <v>424</v>
      </c>
      <c r="J79" s="17">
        <f>+[41]PP!W80</f>
        <v>435.7</v>
      </c>
      <c r="K79" s="17">
        <f>+[41]PP!X80</f>
        <v>392.7</v>
      </c>
      <c r="L79" s="17">
        <f>+[41]PP!Y80</f>
        <v>377.6</v>
      </c>
      <c r="M79" s="17">
        <f>+[41]PP!Z80</f>
        <v>419.9</v>
      </c>
      <c r="N79" s="17">
        <f>+[41]PP!AA80</f>
        <v>422.7</v>
      </c>
      <c r="O79" s="16">
        <f>SUM(C79:N79)</f>
        <v>5443.2999999999993</v>
      </c>
      <c r="P79" s="17">
        <v>419.04985747000001</v>
      </c>
      <c r="Q79" s="17">
        <v>563.14730969000004</v>
      </c>
      <c r="R79" s="17">
        <v>539.27531750000003</v>
      </c>
      <c r="S79" s="17">
        <v>549.08151103</v>
      </c>
      <c r="T79" s="17">
        <v>458.97911825</v>
      </c>
      <c r="U79" s="17">
        <v>441.12935843999998</v>
      </c>
      <c r="V79" s="17">
        <v>441.98925039360006</v>
      </c>
      <c r="W79" s="17">
        <v>436.94706497988005</v>
      </c>
      <c r="X79" s="17">
        <v>417.46563736332001</v>
      </c>
      <c r="Y79" s="17">
        <v>395.01573805512004</v>
      </c>
      <c r="Z79" s="17">
        <v>417.4782704601601</v>
      </c>
      <c r="AA79" s="17">
        <v>475.10704020780003</v>
      </c>
      <c r="AB79" s="17">
        <f>SUM(P79:AA79)</f>
        <v>5554.6654738398811</v>
      </c>
      <c r="AC79" s="17">
        <f t="shared" si="47"/>
        <v>-111.36547383988182</v>
      </c>
      <c r="AD79" s="215">
        <f t="shared" si="40"/>
        <v>97.995100256453497</v>
      </c>
    </row>
    <row r="80" spans="1:30" ht="18" customHeight="1" x14ac:dyDescent="0.2">
      <c r="B80" s="66" t="s">
        <v>87</v>
      </c>
      <c r="C80" s="17">
        <f>+[41]PP!P81</f>
        <v>167.4</v>
      </c>
      <c r="D80" s="17">
        <f>+[41]PP!Q81</f>
        <v>129.80000000000001</v>
      </c>
      <c r="E80" s="17">
        <f>+[41]PP!R81</f>
        <v>113.8</v>
      </c>
      <c r="F80" s="17">
        <f>+[41]PP!S81</f>
        <v>131.9</v>
      </c>
      <c r="G80" s="17">
        <f>+[41]PP!T81</f>
        <v>124.8</v>
      </c>
      <c r="H80" s="17">
        <f>+[41]PP!U81</f>
        <v>116.8</v>
      </c>
      <c r="I80" s="17">
        <f>+[41]PP!V81</f>
        <v>191.7</v>
      </c>
      <c r="J80" s="17">
        <f>+[41]PP!W81</f>
        <v>135.9</v>
      </c>
      <c r="K80" s="17">
        <f>+[41]PP!X81</f>
        <v>117.2</v>
      </c>
      <c r="L80" s="17">
        <f>+[41]PP!Y81</f>
        <v>116.4</v>
      </c>
      <c r="M80" s="17">
        <f>+[41]PP!Z81</f>
        <v>88.4</v>
      </c>
      <c r="N80" s="17">
        <f>+[41]PP!AA81</f>
        <v>86.1</v>
      </c>
      <c r="O80" s="16">
        <f>SUM(C80:N80)</f>
        <v>1520.2000000000003</v>
      </c>
      <c r="P80" s="17">
        <v>167.40593049</v>
      </c>
      <c r="Q80" s="17">
        <v>129.75357536000001</v>
      </c>
      <c r="R80" s="17">
        <v>113.82547835</v>
      </c>
      <c r="S80" s="17">
        <v>131.87653213999999</v>
      </c>
      <c r="T80" s="17">
        <v>124.81290197</v>
      </c>
      <c r="U80" s="17">
        <v>116.78849484999999</v>
      </c>
      <c r="V80" s="17">
        <v>125.06712195499999</v>
      </c>
      <c r="W80" s="17">
        <v>121.82585182750002</v>
      </c>
      <c r="X80" s="17">
        <v>124.63626272875001</v>
      </c>
      <c r="Y80" s="17">
        <v>122.12359265062499</v>
      </c>
      <c r="Z80" s="17">
        <v>122.07943284031249</v>
      </c>
      <c r="AA80" s="17">
        <v>123.41320729046875</v>
      </c>
      <c r="AB80" s="17">
        <f>SUM(P80:AA80)</f>
        <v>1523.6083824526561</v>
      </c>
      <c r="AC80" s="17">
        <f t="shared" si="47"/>
        <v>-3.4083824526558146</v>
      </c>
      <c r="AD80" s="215">
        <f t="shared" si="40"/>
        <v>99.776295372753921</v>
      </c>
    </row>
    <row r="81" spans="2:30" ht="18" customHeight="1" x14ac:dyDescent="0.2">
      <c r="B81" s="66" t="s">
        <v>34</v>
      </c>
      <c r="C81" s="17">
        <f>+[41]PP!P82</f>
        <v>2.5</v>
      </c>
      <c r="D81" s="17">
        <f>+[41]PP!Q82</f>
        <v>2.4</v>
      </c>
      <c r="E81" s="17">
        <f>+[41]PP!R82</f>
        <v>2.4</v>
      </c>
      <c r="F81" s="17">
        <f>+[41]PP!S82</f>
        <v>2.6</v>
      </c>
      <c r="G81" s="17">
        <f>+[41]PP!T82</f>
        <v>2.6</v>
      </c>
      <c r="H81" s="17">
        <f>+[41]PP!U82</f>
        <v>2.6</v>
      </c>
      <c r="I81" s="17">
        <f>+[41]PP!V82</f>
        <v>2.7</v>
      </c>
      <c r="J81" s="17">
        <f>+[41]PP!W82</f>
        <v>2.6</v>
      </c>
      <c r="K81" s="17">
        <f>+[41]PP!X82</f>
        <v>2.5</v>
      </c>
      <c r="L81" s="17">
        <f>+[41]PP!Y82</f>
        <v>2.8</v>
      </c>
      <c r="M81" s="17">
        <f>+[41]PP!Z82</f>
        <v>2.5</v>
      </c>
      <c r="N81" s="17">
        <f>+[41]PP!AA82</f>
        <v>2</v>
      </c>
      <c r="O81" s="16">
        <f>SUM(C81:N81)</f>
        <v>30.200000000000003</v>
      </c>
      <c r="P81" s="17">
        <v>2.4700346800000004</v>
      </c>
      <c r="Q81" s="17">
        <v>2.3445195999999999</v>
      </c>
      <c r="R81" s="17">
        <v>2.4444165600000001</v>
      </c>
      <c r="S81" s="17">
        <v>2.6419377499999999</v>
      </c>
      <c r="T81" s="17">
        <v>2.5525739199999999</v>
      </c>
      <c r="U81" s="17">
        <v>2.63271582</v>
      </c>
      <c r="V81" s="17">
        <v>2.71582775644</v>
      </c>
      <c r="W81" s="17">
        <v>2.5611620679999998</v>
      </c>
      <c r="X81" s="17">
        <v>2.74519355312</v>
      </c>
      <c r="Y81" s="17">
        <v>2.8134846275600003</v>
      </c>
      <c r="Z81" s="17">
        <v>2.6659560120000001</v>
      </c>
      <c r="AA81" s="17">
        <v>2.1499438170000005</v>
      </c>
      <c r="AB81" s="17">
        <f>SUM(P81:AA81)</f>
        <v>30.737766164120004</v>
      </c>
      <c r="AC81" s="17">
        <f t="shared" si="47"/>
        <v>-0.53776616412000067</v>
      </c>
      <c r="AD81" s="215">
        <f t="shared" si="40"/>
        <v>98.250470898735216</v>
      </c>
    </row>
    <row r="82" spans="2:30" ht="18" customHeight="1" x14ac:dyDescent="0.2">
      <c r="B82" s="56" t="s">
        <v>88</v>
      </c>
      <c r="C82" s="7">
        <f>SUM(C83:C85)</f>
        <v>203.8</v>
      </c>
      <c r="D82" s="7">
        <f t="shared" ref="D82:N82" si="52">SUM(D83:D85)</f>
        <v>79.8</v>
      </c>
      <c r="E82" s="7">
        <f t="shared" si="52"/>
        <v>82.8</v>
      </c>
      <c r="F82" s="7">
        <f t="shared" si="52"/>
        <v>78.5</v>
      </c>
      <c r="G82" s="7">
        <f t="shared" si="52"/>
        <v>145.4</v>
      </c>
      <c r="H82" s="7">
        <f t="shared" si="52"/>
        <v>79.099999999999994</v>
      </c>
      <c r="I82" s="7">
        <f t="shared" si="52"/>
        <v>140.69999999999999</v>
      </c>
      <c r="J82" s="7">
        <f t="shared" si="52"/>
        <v>126.8</v>
      </c>
      <c r="K82" s="7">
        <f t="shared" si="52"/>
        <v>90.7</v>
      </c>
      <c r="L82" s="7">
        <f t="shared" si="52"/>
        <v>105.4</v>
      </c>
      <c r="M82" s="7">
        <f t="shared" si="52"/>
        <v>127.99999999999999</v>
      </c>
      <c r="N82" s="7">
        <f t="shared" si="52"/>
        <v>362.6</v>
      </c>
      <c r="O82" s="7">
        <f>SUM(O83:O85)</f>
        <v>1623.6</v>
      </c>
      <c r="P82" s="7">
        <f t="shared" ref="P82:AB82" si="53">SUM(P83:P85)</f>
        <v>203.83122350999997</v>
      </c>
      <c r="Q82" s="7">
        <f t="shared" si="53"/>
        <v>79.766118799999987</v>
      </c>
      <c r="R82" s="7">
        <f t="shared" si="53"/>
        <v>82.80366521000002</v>
      </c>
      <c r="S82" s="7">
        <f t="shared" si="53"/>
        <v>78.431671619999989</v>
      </c>
      <c r="T82" s="7">
        <f t="shared" si="53"/>
        <v>145.37714477999998</v>
      </c>
      <c r="U82" s="7">
        <f t="shared" si="53"/>
        <v>79.089973049999998</v>
      </c>
      <c r="V82" s="7">
        <f t="shared" si="53"/>
        <v>128.98493533159001</v>
      </c>
      <c r="W82" s="7">
        <f t="shared" si="53"/>
        <v>118.14806030983</v>
      </c>
      <c r="X82" s="7">
        <f t="shared" si="53"/>
        <v>94.947870023327994</v>
      </c>
      <c r="Y82" s="7">
        <f t="shared" si="53"/>
        <v>105.85042343324</v>
      </c>
      <c r="Z82" s="7">
        <f t="shared" si="53"/>
        <v>92.01062143690001</v>
      </c>
      <c r="AA82" s="7">
        <f t="shared" si="53"/>
        <v>100.48964501212001</v>
      </c>
      <c r="AB82" s="7">
        <f t="shared" si="53"/>
        <v>1309.7313525170084</v>
      </c>
      <c r="AC82" s="7">
        <f t="shared" si="47"/>
        <v>313.86864748299149</v>
      </c>
      <c r="AD82" s="214">
        <f t="shared" si="40"/>
        <v>123.964353214864</v>
      </c>
    </row>
    <row r="83" spans="2:30" ht="18" customHeight="1" x14ac:dyDescent="0.2">
      <c r="B83" s="175" t="s">
        <v>89</v>
      </c>
      <c r="C83" s="172">
        <f>+[41]PP!P84</f>
        <v>3.4</v>
      </c>
      <c r="D83" s="172">
        <f>+[41]PP!Q84</f>
        <v>3.8</v>
      </c>
      <c r="E83" s="172">
        <f>+[41]PP!R84</f>
        <v>4.8</v>
      </c>
      <c r="F83" s="172">
        <f>+[41]PP!S84</f>
        <v>3.5</v>
      </c>
      <c r="G83" s="172">
        <f>+[41]PP!T84</f>
        <v>4.5</v>
      </c>
      <c r="H83" s="172">
        <f>+[41]PP!U84</f>
        <v>3.5</v>
      </c>
      <c r="I83" s="172">
        <f>+[41]PP!V84</f>
        <v>3.7</v>
      </c>
      <c r="J83" s="172">
        <f>+[41]PP!W84</f>
        <v>3.8</v>
      </c>
      <c r="K83" s="172">
        <f>+[41]PP!X84</f>
        <v>3.5</v>
      </c>
      <c r="L83" s="172">
        <f>+[41]PP!Y84</f>
        <v>4.5</v>
      </c>
      <c r="M83" s="172">
        <f>+[41]PP!Z84</f>
        <v>3.6</v>
      </c>
      <c r="N83" s="172">
        <f>+[41]PP!AA84</f>
        <v>3.8</v>
      </c>
      <c r="O83" s="172">
        <f>SUM(C83:N83)</f>
        <v>46.4</v>
      </c>
      <c r="P83" s="172">
        <v>3.3552639399999999</v>
      </c>
      <c r="Q83" s="172">
        <v>3.7481286800000002</v>
      </c>
      <c r="R83" s="172">
        <v>4.8343721999999998</v>
      </c>
      <c r="S83" s="172">
        <v>3.4828825000000001</v>
      </c>
      <c r="T83" s="172">
        <v>4.4776789900000002</v>
      </c>
      <c r="U83" s="172">
        <v>3.5164664999999999</v>
      </c>
      <c r="V83" s="172">
        <v>5.5531228652700007</v>
      </c>
      <c r="W83" s="172">
        <v>5.3322307097100001</v>
      </c>
      <c r="X83" s="172">
        <v>5.9174258338080001</v>
      </c>
      <c r="Y83" s="172">
        <v>5.3228015426000006</v>
      </c>
      <c r="Z83" s="172">
        <v>5.3973560525400002</v>
      </c>
      <c r="AA83" s="172">
        <v>5.5493571849599999</v>
      </c>
      <c r="AB83" s="172">
        <f>SUM(P83:AA83)</f>
        <v>56.48708699888801</v>
      </c>
      <c r="AC83" s="172">
        <f t="shared" si="47"/>
        <v>-10.087086998888012</v>
      </c>
      <c r="AD83" s="223">
        <f t="shared" si="40"/>
        <v>82.142667404522768</v>
      </c>
    </row>
    <row r="84" spans="2:30" ht="18" customHeight="1" x14ac:dyDescent="0.2">
      <c r="B84" s="175" t="s">
        <v>90</v>
      </c>
      <c r="C84" s="172">
        <f>+[41]PP!P85</f>
        <v>196.3</v>
      </c>
      <c r="D84" s="172">
        <f>+[41]PP!Q85</f>
        <v>72.599999999999994</v>
      </c>
      <c r="E84" s="172">
        <f>+[41]PP!R85</f>
        <v>74</v>
      </c>
      <c r="F84" s="172">
        <f>+[41]PP!S85</f>
        <v>71.2</v>
      </c>
      <c r="G84" s="172">
        <f>+[41]PP!T85</f>
        <v>136.9</v>
      </c>
      <c r="H84" s="172">
        <f>+[41]PP!U85</f>
        <v>71.3</v>
      </c>
      <c r="I84" s="172">
        <f>+[41]PP!V85</f>
        <v>132.9</v>
      </c>
      <c r="J84" s="172">
        <f>+[41]PP!W85</f>
        <v>118.8</v>
      </c>
      <c r="K84" s="172">
        <f>+[41]PP!X85</f>
        <v>83.4</v>
      </c>
      <c r="L84" s="172">
        <f>+[41]PP!Y85</f>
        <v>96.4</v>
      </c>
      <c r="M84" s="172">
        <f>+[41]PP!Z85</f>
        <v>120.8</v>
      </c>
      <c r="N84" s="172">
        <f>+[41]PP!AA85</f>
        <v>355.6</v>
      </c>
      <c r="O84" s="172">
        <f>SUM(C84:N84)</f>
        <v>1530.1999999999998</v>
      </c>
      <c r="P84" s="172">
        <v>196.33948445999999</v>
      </c>
      <c r="Q84" s="172">
        <v>72.668268499999996</v>
      </c>
      <c r="R84" s="172">
        <v>73.946012040000014</v>
      </c>
      <c r="S84" s="172">
        <v>71.200354969999992</v>
      </c>
      <c r="T84" s="172">
        <v>136.93991599</v>
      </c>
      <c r="U84" s="172">
        <v>71.331516859999994</v>
      </c>
      <c r="V84" s="172">
        <v>118.7618827</v>
      </c>
      <c r="W84" s="172">
        <v>108.4974445</v>
      </c>
      <c r="X84" s="172">
        <v>85.101759000000001</v>
      </c>
      <c r="Y84" s="172">
        <v>95.585888999999995</v>
      </c>
      <c r="Z84" s="172">
        <v>82.861947999999998</v>
      </c>
      <c r="AA84" s="172">
        <v>91.304715999999999</v>
      </c>
      <c r="AB84" s="172">
        <f>SUM(P84:AA84)</f>
        <v>1204.5391920200002</v>
      </c>
      <c r="AC84" s="172">
        <f t="shared" si="47"/>
        <v>325.66080797999962</v>
      </c>
      <c r="AD84" s="223">
        <f t="shared" si="40"/>
        <v>127.03613216883957</v>
      </c>
    </row>
    <row r="85" spans="2:30" ht="18" customHeight="1" x14ac:dyDescent="0.2">
      <c r="B85" s="234" t="s">
        <v>34</v>
      </c>
      <c r="C85" s="17">
        <f>+[41]PP!P86</f>
        <v>4.0999999999999996</v>
      </c>
      <c r="D85" s="17">
        <f>+[41]PP!Q86</f>
        <v>3.4</v>
      </c>
      <c r="E85" s="17">
        <f>+[41]PP!R86</f>
        <v>4</v>
      </c>
      <c r="F85" s="17">
        <f>+[41]PP!S86</f>
        <v>3.8</v>
      </c>
      <c r="G85" s="17">
        <f>+[41]PP!T86</f>
        <v>4</v>
      </c>
      <c r="H85" s="17">
        <f>+[41]PP!U86</f>
        <v>4.3</v>
      </c>
      <c r="I85" s="17">
        <f>+[41]PP!V86</f>
        <v>4.0999999999999996</v>
      </c>
      <c r="J85" s="17">
        <f>+[41]PP!W86</f>
        <v>4.2</v>
      </c>
      <c r="K85" s="17">
        <f>+[41]PP!X86</f>
        <v>3.8</v>
      </c>
      <c r="L85" s="17">
        <f>+[41]PP!Y86</f>
        <v>4.5</v>
      </c>
      <c r="M85" s="17">
        <f>+[41]PP!Z86</f>
        <v>3.6</v>
      </c>
      <c r="N85" s="17">
        <f>+[41]PP!AA86</f>
        <v>3.2</v>
      </c>
      <c r="O85" s="17">
        <f>SUM(C85:N85)</f>
        <v>47.000000000000007</v>
      </c>
      <c r="P85" s="17">
        <v>4.1364751100000001</v>
      </c>
      <c r="Q85" s="17">
        <v>3.34972162</v>
      </c>
      <c r="R85" s="17">
        <v>4.0232809700000001</v>
      </c>
      <c r="S85" s="17">
        <v>3.74843415</v>
      </c>
      <c r="T85" s="17">
        <v>3.9595498</v>
      </c>
      <c r="U85" s="17">
        <v>4.2419896900000005</v>
      </c>
      <c r="V85" s="17">
        <v>4.6699297663200001</v>
      </c>
      <c r="W85" s="17">
        <v>4.3183851001199995</v>
      </c>
      <c r="X85" s="17">
        <v>3.9286851895200003</v>
      </c>
      <c r="Y85" s="17">
        <v>4.9417328906400009</v>
      </c>
      <c r="Z85" s="17">
        <v>3.7513173843600005</v>
      </c>
      <c r="AA85" s="17">
        <v>3.6355718271599997</v>
      </c>
      <c r="AB85" s="17">
        <f>SUM(P85:AA85)</f>
        <v>48.705073498120001</v>
      </c>
      <c r="AC85" s="17">
        <f t="shared" si="47"/>
        <v>-1.7050734981199938</v>
      </c>
      <c r="AD85" s="215">
        <f t="shared" si="40"/>
        <v>96.499187095599368</v>
      </c>
    </row>
    <row r="86" spans="2:30" ht="18" customHeight="1" x14ac:dyDescent="0.2">
      <c r="B86" s="56" t="s">
        <v>91</v>
      </c>
      <c r="C86" s="7">
        <v>0</v>
      </c>
      <c r="D86" s="7">
        <f>+[41]PP!Q87</f>
        <v>0</v>
      </c>
      <c r="E86" s="7">
        <f>+[41]PP!R87</f>
        <v>0</v>
      </c>
      <c r="F86" s="7">
        <f>+[41]PP!S87</f>
        <v>0</v>
      </c>
      <c r="G86" s="7">
        <f>+[41]PP!T87</f>
        <v>0</v>
      </c>
      <c r="H86" s="7">
        <f>+[41]PP!U87</f>
        <v>0</v>
      </c>
      <c r="I86" s="7">
        <f>+[41]PP!V87</f>
        <v>0</v>
      </c>
      <c r="J86" s="7">
        <f>+[41]PP!W87</f>
        <v>0</v>
      </c>
      <c r="K86" s="7">
        <f>+[41]PP!X87</f>
        <v>0</v>
      </c>
      <c r="L86" s="7">
        <f>+[41]PP!Y87</f>
        <v>0</v>
      </c>
      <c r="M86" s="7">
        <f>+[41]PP!Z87</f>
        <v>0</v>
      </c>
      <c r="N86" s="7">
        <f>+[41]PP!AA87</f>
        <v>0</v>
      </c>
      <c r="O86" s="7">
        <f>SUM(C86:N86)</f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f>SUM(P86:AA86)</f>
        <v>0</v>
      </c>
      <c r="AC86" s="7">
        <f t="shared" si="47"/>
        <v>0</v>
      </c>
      <c r="AD86" s="214">
        <v>0</v>
      </c>
    </row>
    <row r="87" spans="2:30" ht="18" customHeight="1" x14ac:dyDescent="0.2">
      <c r="B87" s="12" t="s">
        <v>92</v>
      </c>
      <c r="C87" s="7">
        <f>+C88+C94+C96</f>
        <v>1043.6999999999998</v>
      </c>
      <c r="D87" s="7">
        <f t="shared" ref="D87:N87" si="54">+D88+D94+D96</f>
        <v>1215.2</v>
      </c>
      <c r="E87" s="7">
        <f t="shared" si="54"/>
        <v>901.3</v>
      </c>
      <c r="F87" s="7">
        <f t="shared" si="54"/>
        <v>1050.3</v>
      </c>
      <c r="G87" s="7">
        <f t="shared" si="54"/>
        <v>1135.8</v>
      </c>
      <c r="H87" s="7">
        <f t="shared" si="54"/>
        <v>925.8</v>
      </c>
      <c r="I87" s="7">
        <f t="shared" si="54"/>
        <v>1164.8</v>
      </c>
      <c r="J87" s="7">
        <f t="shared" si="54"/>
        <v>10698.9</v>
      </c>
      <c r="K87" s="7">
        <f t="shared" si="54"/>
        <v>1134.9000000000001</v>
      </c>
      <c r="L87" s="7">
        <f t="shared" si="54"/>
        <v>1482.2</v>
      </c>
      <c r="M87" s="7">
        <f t="shared" si="54"/>
        <v>1276.4000000000001</v>
      </c>
      <c r="N87" s="7">
        <f t="shared" si="54"/>
        <v>1498.6</v>
      </c>
      <c r="O87" s="7">
        <f>+O88+O94+O96</f>
        <v>23527.9</v>
      </c>
      <c r="P87" s="7">
        <f t="shared" ref="P87:AB87" si="55">+P88+P94+P96</f>
        <v>1043.7473510299999</v>
      </c>
      <c r="Q87" s="7">
        <f t="shared" si="55"/>
        <v>1215.1759052000002</v>
      </c>
      <c r="R87" s="7">
        <f t="shared" si="55"/>
        <v>901.21885225000005</v>
      </c>
      <c r="S87" s="7">
        <f>+S88+S94+S96</f>
        <v>1050.3223452100001</v>
      </c>
      <c r="T87" s="7">
        <f t="shared" si="55"/>
        <v>1135.7505581600001</v>
      </c>
      <c r="U87" s="7">
        <f t="shared" si="55"/>
        <v>921.9975188200001</v>
      </c>
      <c r="V87" s="7">
        <f t="shared" si="55"/>
        <v>1038.159556733938</v>
      </c>
      <c r="W87" s="7">
        <f t="shared" si="55"/>
        <v>11051.669125107263</v>
      </c>
      <c r="X87" s="7">
        <f t="shared" si="55"/>
        <v>2121.6931094572683</v>
      </c>
      <c r="Y87" s="7">
        <f t="shared" si="55"/>
        <v>1607.7816375284858</v>
      </c>
      <c r="Z87" s="7">
        <f t="shared" si="55"/>
        <v>1249.9610048093386</v>
      </c>
      <c r="AA87" s="7">
        <f t="shared" si="55"/>
        <v>3069.6174949703618</v>
      </c>
      <c r="AB87" s="7">
        <f t="shared" si="55"/>
        <v>26407.094459276654</v>
      </c>
      <c r="AC87" s="7">
        <f t="shared" si="47"/>
        <v>-2879.1944592766522</v>
      </c>
      <c r="AD87" s="214">
        <f t="shared" si="40"/>
        <v>89.096890368924292</v>
      </c>
    </row>
    <row r="88" spans="2:30" ht="18" customHeight="1" x14ac:dyDescent="0.2">
      <c r="B88" s="56" t="s">
        <v>93</v>
      </c>
      <c r="C88" s="7">
        <f t="shared" ref="C88:P88" si="56">SUM(C89:C93)</f>
        <v>137.89999999999998</v>
      </c>
      <c r="D88" s="7">
        <f t="shared" ref="D88:N88" si="57">SUM(D89:D93)</f>
        <v>46.2</v>
      </c>
      <c r="E88" s="7">
        <f t="shared" si="57"/>
        <v>42.8</v>
      </c>
      <c r="F88" s="7">
        <f t="shared" si="57"/>
        <v>140.4</v>
      </c>
      <c r="G88" s="7">
        <f t="shared" si="57"/>
        <v>61.7</v>
      </c>
      <c r="H88" s="7">
        <f t="shared" si="57"/>
        <v>78</v>
      </c>
      <c r="I88" s="7">
        <f t="shared" si="57"/>
        <v>290.7</v>
      </c>
      <c r="J88" s="7">
        <f t="shared" si="57"/>
        <v>9084.7999999999993</v>
      </c>
      <c r="K88" s="7">
        <f t="shared" si="57"/>
        <v>261.8</v>
      </c>
      <c r="L88" s="7">
        <f t="shared" si="57"/>
        <v>450.70000000000005</v>
      </c>
      <c r="M88" s="7">
        <f t="shared" si="57"/>
        <v>376.40000000000003</v>
      </c>
      <c r="N88" s="7">
        <f t="shared" si="57"/>
        <v>562.79999999999995</v>
      </c>
      <c r="O88" s="7">
        <f>SUM(O89:O93)</f>
        <v>11534.2</v>
      </c>
      <c r="P88" s="7">
        <f t="shared" si="56"/>
        <v>137.88383336999999</v>
      </c>
      <c r="Q88" s="7">
        <f t="shared" ref="Q88:AA88" si="58">SUM(Q89:Q93)</f>
        <v>46.243258139999995</v>
      </c>
      <c r="R88" s="7">
        <f t="shared" si="58"/>
        <v>42.743470160000001</v>
      </c>
      <c r="S88" s="7">
        <f t="shared" si="58"/>
        <v>140.44212225999999</v>
      </c>
      <c r="T88" s="7">
        <f t="shared" si="58"/>
        <v>61.65030376</v>
      </c>
      <c r="U88" s="7">
        <f t="shared" si="58"/>
        <v>74.202823600000002</v>
      </c>
      <c r="V88" s="7">
        <f t="shared" si="58"/>
        <v>117.914832514498</v>
      </c>
      <c r="W88" s="7">
        <f t="shared" si="58"/>
        <v>9205.4849329035424</v>
      </c>
      <c r="X88" s="7">
        <f t="shared" si="58"/>
        <v>1150.8115252012281</v>
      </c>
      <c r="Y88" s="7">
        <f t="shared" si="58"/>
        <v>454.44682045492578</v>
      </c>
      <c r="Z88" s="7">
        <f t="shared" si="58"/>
        <v>293.74393328273874</v>
      </c>
      <c r="AA88" s="7">
        <f t="shared" si="58"/>
        <v>305.48798283308173</v>
      </c>
      <c r="AB88" s="7">
        <f>SUM(AB89:AB93)</f>
        <v>12031.055838480013</v>
      </c>
      <c r="AC88" s="7">
        <f t="shared" si="47"/>
        <v>-496.85583848001261</v>
      </c>
      <c r="AD88" s="215">
        <f t="shared" si="40"/>
        <v>95.870222487947615</v>
      </c>
    </row>
    <row r="89" spans="2:30" ht="18" customHeight="1" x14ac:dyDescent="0.2">
      <c r="B89" s="66" t="s">
        <v>94</v>
      </c>
      <c r="C89" s="17">
        <f>+[41]PP!P90</f>
        <v>0</v>
      </c>
      <c r="D89" s="17">
        <f>+[41]PP!Q90</f>
        <v>0</v>
      </c>
      <c r="E89" s="17">
        <f>+[41]PP!R90</f>
        <v>0</v>
      </c>
      <c r="F89" s="17">
        <f>+[41]PP!S90</f>
        <v>0</v>
      </c>
      <c r="G89" s="17">
        <f>+[41]PP!T90</f>
        <v>0</v>
      </c>
      <c r="H89" s="17">
        <f>+[41]PP!U90</f>
        <v>0</v>
      </c>
      <c r="I89" s="17">
        <f>+[41]PP!V90</f>
        <v>0</v>
      </c>
      <c r="J89" s="17">
        <f>+[41]PP!W90</f>
        <v>8820</v>
      </c>
      <c r="K89" s="17">
        <f>+[41]PP!X90</f>
        <v>0</v>
      </c>
      <c r="L89" s="17">
        <f>+[41]PP!Y90</f>
        <v>0</v>
      </c>
      <c r="M89" s="17">
        <f>+[41]PP!Z90</f>
        <v>0</v>
      </c>
      <c r="N89" s="17">
        <f>+[41]PP!AA90</f>
        <v>0</v>
      </c>
      <c r="O89" s="17">
        <f t="shared" ref="O89:O95" si="59">SUM(C89:N89)</f>
        <v>8820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9000</v>
      </c>
      <c r="X89" s="17">
        <v>865.94922320000001</v>
      </c>
      <c r="Y89" s="17">
        <v>35.6</v>
      </c>
      <c r="Z89" s="16">
        <v>0</v>
      </c>
      <c r="AA89" s="16">
        <v>0</v>
      </c>
      <c r="AB89" s="17">
        <f t="shared" ref="AB89:AB99" si="60">SUM(P89:AA89)</f>
        <v>9901.5492231999997</v>
      </c>
      <c r="AC89" s="17">
        <f t="shared" si="47"/>
        <v>-1081.5492231999997</v>
      </c>
      <c r="AD89" s="215">
        <v>0</v>
      </c>
    </row>
    <row r="90" spans="2:30" ht="18" customHeight="1" x14ac:dyDescent="0.2">
      <c r="B90" s="66" t="s">
        <v>166</v>
      </c>
      <c r="C90" s="17">
        <f>+[41]PP!P91</f>
        <v>58.8</v>
      </c>
      <c r="D90" s="17">
        <f>+[41]PP!Q91</f>
        <v>46.2</v>
      </c>
      <c r="E90" s="17">
        <f>+[41]PP!R91</f>
        <v>42.8</v>
      </c>
      <c r="F90" s="17">
        <f>+[41]PP!S91</f>
        <v>53.1</v>
      </c>
      <c r="G90" s="17">
        <f>+[41]PP!T91</f>
        <v>61.7</v>
      </c>
      <c r="H90" s="17">
        <f>+[41]PP!U91</f>
        <v>78</v>
      </c>
      <c r="I90" s="17">
        <f>+[41]PP!V91</f>
        <v>56.6</v>
      </c>
      <c r="J90" s="17">
        <f>+[41]PP!W91</f>
        <v>52.3</v>
      </c>
      <c r="K90" s="17">
        <f>+[41]PP!X91</f>
        <v>39.799999999999997</v>
      </c>
      <c r="L90" s="17">
        <f>+[41]PP!Y91</f>
        <v>40.1</v>
      </c>
      <c r="M90" s="17">
        <f>+[41]PP!Z91</f>
        <v>42.1</v>
      </c>
      <c r="N90" s="17">
        <f>+[41]PP!AA91</f>
        <v>374.6</v>
      </c>
      <c r="O90" s="17">
        <f t="shared" si="59"/>
        <v>946.10000000000014</v>
      </c>
      <c r="P90" s="17">
        <v>58.82932495</v>
      </c>
      <c r="Q90" s="17">
        <v>46.228115799999998</v>
      </c>
      <c r="R90" s="17">
        <v>42.741619229999998</v>
      </c>
      <c r="S90" s="17">
        <v>53.155765049999999</v>
      </c>
      <c r="T90" s="17">
        <v>61.647742549999997</v>
      </c>
      <c r="U90" s="17">
        <v>74.190388530000007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f t="shared" si="60"/>
        <v>336.79295610999998</v>
      </c>
      <c r="AC90" s="17">
        <f t="shared" si="47"/>
        <v>609.30704389000016</v>
      </c>
      <c r="AD90" s="215">
        <v>0</v>
      </c>
    </row>
    <row r="91" spans="2:30" ht="18" customHeight="1" x14ac:dyDescent="0.2">
      <c r="B91" s="66" t="s">
        <v>96</v>
      </c>
      <c r="C91" s="17">
        <f>+[41]PP!P92</f>
        <v>79.099999999999994</v>
      </c>
      <c r="D91" s="17">
        <f>+[41]PP!Q92</f>
        <v>0</v>
      </c>
      <c r="E91" s="17">
        <f>+[41]PP!R92</f>
        <v>0</v>
      </c>
      <c r="F91" s="17">
        <f>+[41]PP!S92</f>
        <v>87.3</v>
      </c>
      <c r="G91" s="17">
        <f>+[41]PP!T92</f>
        <v>0</v>
      </c>
      <c r="H91" s="17">
        <f>+[41]PP!U92</f>
        <v>0</v>
      </c>
      <c r="I91" s="17">
        <f>+[41]PP!V92</f>
        <v>234.1</v>
      </c>
      <c r="J91" s="17">
        <f>+[41]PP!W92</f>
        <v>212.5</v>
      </c>
      <c r="K91" s="17">
        <f>+[41]PP!X92</f>
        <v>222</v>
      </c>
      <c r="L91" s="17">
        <f>+[41]PP!Y92</f>
        <v>410.6</v>
      </c>
      <c r="M91" s="17">
        <f>+[41]PP!Z92</f>
        <v>334.3</v>
      </c>
      <c r="N91" s="17">
        <f>+[41]PP!AA92</f>
        <v>188.2</v>
      </c>
      <c r="O91" s="17">
        <f t="shared" si="59"/>
        <v>1768.1</v>
      </c>
      <c r="P91" s="17">
        <v>79.054508420000005</v>
      </c>
      <c r="Q91" s="17">
        <v>1.5142340000000001E-2</v>
      </c>
      <c r="R91" s="17">
        <v>1.85093E-3</v>
      </c>
      <c r="S91" s="17">
        <v>87.286357209999991</v>
      </c>
      <c r="T91" s="17">
        <v>2.56121E-3</v>
      </c>
      <c r="U91" s="17">
        <v>1.2435069999999999E-2</v>
      </c>
      <c r="V91" s="17">
        <v>117.914832514498</v>
      </c>
      <c r="W91" s="17">
        <v>205.4849329035417</v>
      </c>
      <c r="X91" s="17">
        <v>284.86230200122799</v>
      </c>
      <c r="Y91" s="17">
        <v>418.84682045492576</v>
      </c>
      <c r="Z91" s="17">
        <v>293.74393328273874</v>
      </c>
      <c r="AA91" s="17">
        <v>305.48798283308173</v>
      </c>
      <c r="AB91" s="17">
        <f t="shared" si="60"/>
        <v>1792.7136591700139</v>
      </c>
      <c r="AC91" s="17">
        <f t="shared" si="47"/>
        <v>-24.613659170013989</v>
      </c>
      <c r="AD91" s="215">
        <f t="shared" si="40"/>
        <v>98.627016699286514</v>
      </c>
    </row>
    <row r="92" spans="2:30" ht="18" customHeight="1" x14ac:dyDescent="0.2">
      <c r="B92" s="66" t="s">
        <v>97</v>
      </c>
      <c r="C92" s="17">
        <f>+[41]PP!P93</f>
        <v>0</v>
      </c>
      <c r="D92" s="17">
        <f>+[41]PP!Q93</f>
        <v>0</v>
      </c>
      <c r="E92" s="17">
        <f>+[41]PP!R93</f>
        <v>0</v>
      </c>
      <c r="F92" s="17">
        <f>+[41]PP!S93</f>
        <v>0</v>
      </c>
      <c r="G92" s="17">
        <f>+[41]PP!T93</f>
        <v>0</v>
      </c>
      <c r="H92" s="17">
        <f>+[41]PP!U93</f>
        <v>0</v>
      </c>
      <c r="I92" s="17">
        <f>+[41]PP!V93</f>
        <v>0</v>
      </c>
      <c r="J92" s="17">
        <f>+[41]PP!W93</f>
        <v>0</v>
      </c>
      <c r="K92" s="17">
        <f>+[41]PP!X93</f>
        <v>0</v>
      </c>
      <c r="L92" s="17">
        <f>+[41]PP!Y93</f>
        <v>0</v>
      </c>
      <c r="M92" s="17">
        <f>+[41]PP!Z93</f>
        <v>0</v>
      </c>
      <c r="N92" s="17">
        <f>+[41]PP!AA93</f>
        <v>0</v>
      </c>
      <c r="O92" s="17">
        <f t="shared" si="59"/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f t="shared" si="60"/>
        <v>0</v>
      </c>
      <c r="AC92" s="17">
        <f t="shared" si="47"/>
        <v>0</v>
      </c>
      <c r="AD92" s="226">
        <v>0</v>
      </c>
    </row>
    <row r="93" spans="2:30" ht="18" customHeight="1" x14ac:dyDescent="0.2">
      <c r="B93" s="66" t="s">
        <v>98</v>
      </c>
      <c r="C93" s="17">
        <f>+[41]PP!P94</f>
        <v>0</v>
      </c>
      <c r="D93" s="17">
        <f>+[41]PP!Q94</f>
        <v>0</v>
      </c>
      <c r="E93" s="17">
        <f>+[41]PP!R94</f>
        <v>0</v>
      </c>
      <c r="F93" s="17">
        <f>+[41]PP!S94</f>
        <v>0</v>
      </c>
      <c r="G93" s="17">
        <f>+[41]PP!T94</f>
        <v>0</v>
      </c>
      <c r="H93" s="17">
        <f>+[41]PP!U94</f>
        <v>0</v>
      </c>
      <c r="I93" s="17">
        <f>+[41]PP!V94</f>
        <v>0</v>
      </c>
      <c r="J93" s="17">
        <f>+[41]PP!W94</f>
        <v>0</v>
      </c>
      <c r="K93" s="17">
        <f>+[41]PP!X94</f>
        <v>0</v>
      </c>
      <c r="L93" s="17">
        <f>+[41]PP!Y94</f>
        <v>0</v>
      </c>
      <c r="M93" s="17">
        <f>+[41]PP!Z94</f>
        <v>0</v>
      </c>
      <c r="N93" s="17">
        <f>+[41]PP!AA94</f>
        <v>0</v>
      </c>
      <c r="O93" s="17">
        <f t="shared" si="59"/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f t="shared" si="60"/>
        <v>0</v>
      </c>
      <c r="AC93" s="17">
        <f t="shared" si="47"/>
        <v>0</v>
      </c>
      <c r="AD93" s="226">
        <v>0</v>
      </c>
    </row>
    <row r="94" spans="2:30" ht="18" customHeight="1" x14ac:dyDescent="0.2">
      <c r="B94" s="56" t="s">
        <v>99</v>
      </c>
      <c r="C94" s="7">
        <f>+[41]PP!P95</f>
        <v>165.1</v>
      </c>
      <c r="D94" s="7">
        <f>+[41]PP!Q95</f>
        <v>122.1</v>
      </c>
      <c r="E94" s="7">
        <f>+[41]PP!R95</f>
        <v>82.5</v>
      </c>
      <c r="F94" s="7">
        <f>+[41]PP!S95</f>
        <v>116.1</v>
      </c>
      <c r="G94" s="7">
        <f>+[41]PP!T95</f>
        <v>112.1</v>
      </c>
      <c r="H94" s="7">
        <f>+[41]PP!U95</f>
        <v>80.2</v>
      </c>
      <c r="I94" s="7">
        <f>+[41]PP!V95</f>
        <v>105</v>
      </c>
      <c r="J94" s="7">
        <f>+[41]PP!W95</f>
        <v>88.1</v>
      </c>
      <c r="K94" s="7">
        <f>+[41]PP!X95</f>
        <v>97.2</v>
      </c>
      <c r="L94" s="7">
        <f>+[41]PP!Y95</f>
        <v>100</v>
      </c>
      <c r="M94" s="7">
        <f>+[41]PP!Z95</f>
        <v>82.8</v>
      </c>
      <c r="N94" s="7">
        <f>+[41]PP!AA95</f>
        <v>101.7</v>
      </c>
      <c r="O94" s="7">
        <f t="shared" si="59"/>
        <v>1252.9000000000001</v>
      </c>
      <c r="P94" s="7">
        <v>165.13798455</v>
      </c>
      <c r="Q94" s="7">
        <v>122.07513896</v>
      </c>
      <c r="R94" s="7">
        <v>82.506002809999998</v>
      </c>
      <c r="S94" s="7">
        <v>116.08605058000002</v>
      </c>
      <c r="T94" s="7">
        <v>112.14718913999999</v>
      </c>
      <c r="U94" s="7">
        <v>80.201796000000002</v>
      </c>
      <c r="V94" s="7">
        <v>118.49313417943999</v>
      </c>
      <c r="W94" s="7">
        <v>131.54237551372</v>
      </c>
      <c r="X94" s="7">
        <v>146.47296825604002</v>
      </c>
      <c r="Y94" s="7">
        <v>143.9125874712</v>
      </c>
      <c r="Z94" s="7">
        <v>158.94074640331999</v>
      </c>
      <c r="AA94" s="7">
        <v>265.85784883728002</v>
      </c>
      <c r="AB94" s="7">
        <f t="shared" si="60"/>
        <v>1643.3738227009999</v>
      </c>
      <c r="AC94" s="7">
        <f t="shared" si="47"/>
        <v>-390.47382270099979</v>
      </c>
      <c r="AD94" s="214">
        <f>+O94/AB94*100</f>
        <v>76.239500878794047</v>
      </c>
    </row>
    <row r="95" spans="2:30" ht="18" customHeight="1" x14ac:dyDescent="0.2">
      <c r="B95" s="171" t="s">
        <v>100</v>
      </c>
      <c r="C95" s="172">
        <f>+[41]PP!P96</f>
        <v>101</v>
      </c>
      <c r="D95" s="172">
        <f>+[41]PP!Q96</f>
        <v>70.400000000000006</v>
      </c>
      <c r="E95" s="172">
        <f>+[41]PP!R96</f>
        <v>71</v>
      </c>
      <c r="F95" s="172">
        <f>+[41]PP!S96</f>
        <v>76.099999999999994</v>
      </c>
      <c r="G95" s="172">
        <f>+[41]PP!T96</f>
        <v>69.2</v>
      </c>
      <c r="H95" s="172">
        <f>+[41]PP!U96</f>
        <v>70.099999999999994</v>
      </c>
      <c r="I95" s="172">
        <f>+[41]PP!V96</f>
        <v>78</v>
      </c>
      <c r="J95" s="172">
        <f>+[41]PP!W96</f>
        <v>73.8</v>
      </c>
      <c r="K95" s="172">
        <f>+[41]PP!X96</f>
        <v>81.099999999999994</v>
      </c>
      <c r="L95" s="172">
        <f>+[41]PP!Y96</f>
        <v>82.4</v>
      </c>
      <c r="M95" s="172">
        <f>+[41]PP!Z96</f>
        <v>68.400000000000006</v>
      </c>
      <c r="N95" s="172">
        <f>+[41]PP!AA96</f>
        <v>73.5</v>
      </c>
      <c r="O95" s="172">
        <f t="shared" si="59"/>
        <v>914.99999999999989</v>
      </c>
      <c r="P95" s="172">
        <v>101.00549291999999</v>
      </c>
      <c r="Q95" s="172">
        <v>70.397014430000013</v>
      </c>
      <c r="R95" s="172">
        <v>71.018775519999991</v>
      </c>
      <c r="S95" s="172">
        <v>76.071406180000011</v>
      </c>
      <c r="T95" s="172">
        <v>69.162066299999992</v>
      </c>
      <c r="U95" s="172">
        <v>70.123076909999995</v>
      </c>
      <c r="V95" s="172">
        <v>95.985815360000004</v>
      </c>
      <c r="W95" s="172">
        <v>86.424513550000015</v>
      </c>
      <c r="X95" s="172">
        <v>107.21212423</v>
      </c>
      <c r="Y95" s="172">
        <v>84.124254030000003</v>
      </c>
      <c r="Z95" s="172">
        <v>87.153575810000007</v>
      </c>
      <c r="AA95" s="172">
        <v>88.989086760000006</v>
      </c>
      <c r="AB95" s="172">
        <f t="shared" si="60"/>
        <v>1007.667202</v>
      </c>
      <c r="AC95" s="172">
        <f t="shared" si="47"/>
        <v>-92.667202000000088</v>
      </c>
      <c r="AD95" s="223">
        <f>+O95/AB95*100</f>
        <v>90.80378900731553</v>
      </c>
    </row>
    <row r="96" spans="2:30" ht="18" customHeight="1" x14ac:dyDescent="0.2">
      <c r="B96" s="56" t="s">
        <v>101</v>
      </c>
      <c r="C96" s="7">
        <f t="shared" ref="C96:V96" si="61">SUM(C97:C99)</f>
        <v>740.69999999999993</v>
      </c>
      <c r="D96" s="7">
        <f t="shared" si="61"/>
        <v>1046.9000000000001</v>
      </c>
      <c r="E96" s="7">
        <f t="shared" si="61"/>
        <v>776</v>
      </c>
      <c r="F96" s="7">
        <f t="shared" ref="F96:N96" si="62">SUM(F97:F99)</f>
        <v>793.8</v>
      </c>
      <c r="G96" s="7">
        <f t="shared" si="62"/>
        <v>962</v>
      </c>
      <c r="H96" s="7">
        <f t="shared" si="62"/>
        <v>767.6</v>
      </c>
      <c r="I96" s="7">
        <f t="shared" si="62"/>
        <v>769.1</v>
      </c>
      <c r="J96" s="7">
        <f t="shared" si="62"/>
        <v>1526</v>
      </c>
      <c r="K96" s="7">
        <f t="shared" si="62"/>
        <v>775.9</v>
      </c>
      <c r="L96" s="7">
        <f t="shared" si="62"/>
        <v>931.5</v>
      </c>
      <c r="M96" s="7">
        <f t="shared" si="62"/>
        <v>817.19999999999993</v>
      </c>
      <c r="N96" s="7">
        <f t="shared" si="62"/>
        <v>834.1</v>
      </c>
      <c r="O96" s="7">
        <f>SUM(O97:O99)</f>
        <v>10740.8</v>
      </c>
      <c r="P96" s="7">
        <f t="shared" si="61"/>
        <v>740.7255331099999</v>
      </c>
      <c r="Q96" s="7">
        <f t="shared" si="61"/>
        <v>1046.8575081000001</v>
      </c>
      <c r="R96" s="7">
        <f>SUM(R97:R99)</f>
        <v>775.96937928</v>
      </c>
      <c r="S96" s="7">
        <f t="shared" si="61"/>
        <v>793.79417236999996</v>
      </c>
      <c r="T96" s="7">
        <f t="shared" si="61"/>
        <v>961.95306526000002</v>
      </c>
      <c r="U96" s="7">
        <f t="shared" si="61"/>
        <v>767.59289922000005</v>
      </c>
      <c r="V96" s="7">
        <f t="shared" si="61"/>
        <v>801.75159004</v>
      </c>
      <c r="W96" s="7">
        <f t="shared" ref="W96:X96" si="63">SUM(W97:W99)</f>
        <v>1714.64181669</v>
      </c>
      <c r="X96" s="7">
        <f t="shared" si="63"/>
        <v>824.40861600000005</v>
      </c>
      <c r="Y96" s="7">
        <v>1009.4222296023601</v>
      </c>
      <c r="Z96" s="7">
        <v>797.27632512328</v>
      </c>
      <c r="AA96" s="7">
        <v>2498.2716633</v>
      </c>
      <c r="AB96" s="7">
        <f t="shared" si="60"/>
        <v>12732.664798095639</v>
      </c>
      <c r="AC96" s="7">
        <f t="shared" si="47"/>
        <v>-1991.8647980956393</v>
      </c>
      <c r="AD96" s="214">
        <f>+O96/AB96*100</f>
        <v>84.356261397900369</v>
      </c>
    </row>
    <row r="97" spans="1:30" ht="18" customHeight="1" x14ac:dyDescent="0.2">
      <c r="B97" s="66" t="s">
        <v>102</v>
      </c>
      <c r="C97" s="17">
        <f>+[41]PP!P98</f>
        <v>736.3</v>
      </c>
      <c r="D97" s="17">
        <f>+[41]PP!Q98</f>
        <v>1040.5</v>
      </c>
      <c r="E97" s="17">
        <f>+[41]PP!R98</f>
        <v>766.8</v>
      </c>
      <c r="F97" s="17">
        <f>+[41]PP!S98</f>
        <v>785.8</v>
      </c>
      <c r="G97" s="17">
        <f>+[41]PP!T98</f>
        <v>959</v>
      </c>
      <c r="H97" s="17">
        <f>+[41]PP!U98</f>
        <v>754.7</v>
      </c>
      <c r="I97" s="17">
        <f>+[41]PP!V98</f>
        <v>760</v>
      </c>
      <c r="J97" s="17">
        <f>+[41]PP!W98</f>
        <v>1012.4</v>
      </c>
      <c r="K97" s="17">
        <f>+[41]PP!X98</f>
        <v>771.9</v>
      </c>
      <c r="L97" s="17">
        <f>+[41]PP!Y98</f>
        <v>927.8</v>
      </c>
      <c r="M97" s="17">
        <f>+[41]PP!Z98</f>
        <v>813.4</v>
      </c>
      <c r="N97" s="17">
        <f>+[41]PP!AA98</f>
        <v>830.1</v>
      </c>
      <c r="O97" s="17">
        <f>SUM(C97:N97)</f>
        <v>10158.699999999999</v>
      </c>
      <c r="P97" s="17">
        <v>736.30690530999993</v>
      </c>
      <c r="Q97" s="17">
        <v>1040.4575081</v>
      </c>
      <c r="R97" s="17">
        <v>766.76937927999995</v>
      </c>
      <c r="S97" s="17">
        <v>785.79417236999996</v>
      </c>
      <c r="T97" s="17">
        <v>958.95306526000002</v>
      </c>
      <c r="U97" s="17">
        <v>754.69289922000007</v>
      </c>
      <c r="V97" s="17">
        <v>797.15159003999997</v>
      </c>
      <c r="W97" s="17">
        <v>1010.04181669</v>
      </c>
      <c r="X97" s="17">
        <v>819.80861600000003</v>
      </c>
      <c r="Y97" s="17">
        <v>1006.5497139600001</v>
      </c>
      <c r="Z97" s="17">
        <v>792.44219799999996</v>
      </c>
      <c r="AA97" s="17">
        <v>840.44572200000005</v>
      </c>
      <c r="AB97" s="17">
        <f t="shared" si="60"/>
        <v>10309.413586230001</v>
      </c>
      <c r="AC97" s="17">
        <f t="shared" si="47"/>
        <v>-150.71358623000197</v>
      </c>
      <c r="AD97" s="235">
        <f>+O97/AB97*100</f>
        <v>98.538097390609053</v>
      </c>
    </row>
    <row r="98" spans="1:30" ht="18" customHeight="1" x14ac:dyDescent="0.2">
      <c r="B98" s="70" t="s">
        <v>167</v>
      </c>
      <c r="C98" s="17">
        <f>+[41]PP!P99</f>
        <v>0</v>
      </c>
      <c r="D98" s="17">
        <f>+[41]PP!Q99</f>
        <v>0</v>
      </c>
      <c r="E98" s="17">
        <f>+[41]PP!R99</f>
        <v>0</v>
      </c>
      <c r="F98" s="17">
        <f>+[41]PP!S99</f>
        <v>0</v>
      </c>
      <c r="G98" s="17">
        <f>+[41]PP!T99</f>
        <v>0</v>
      </c>
      <c r="H98" s="17">
        <f>+[41]PP!U99</f>
        <v>0</v>
      </c>
      <c r="I98" s="17">
        <f>+[41]PP!V99</f>
        <v>0</v>
      </c>
      <c r="J98" s="17">
        <f>+[41]PP!W99</f>
        <v>0</v>
      </c>
      <c r="K98" s="17">
        <f>+[41]PP!X99</f>
        <v>0</v>
      </c>
      <c r="L98" s="17">
        <f>+[41]PP!Y99</f>
        <v>0</v>
      </c>
      <c r="M98" s="17">
        <f>+[41]PP!Z99</f>
        <v>0</v>
      </c>
      <c r="N98" s="17">
        <f>+[41]PP!AA99</f>
        <v>0</v>
      </c>
      <c r="O98" s="17">
        <f>SUM(C98:N98)</f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f t="shared" si="60"/>
        <v>0</v>
      </c>
      <c r="AC98" s="17">
        <f t="shared" si="47"/>
        <v>0</v>
      </c>
      <c r="AD98" s="236">
        <v>0</v>
      </c>
    </row>
    <row r="99" spans="1:30" ht="18" customHeight="1" x14ac:dyDescent="0.2">
      <c r="A99" s="199"/>
      <c r="B99" s="66" t="s">
        <v>34</v>
      </c>
      <c r="C99" s="17">
        <f>+[41]PP!P100</f>
        <v>4.4000000000000004</v>
      </c>
      <c r="D99" s="17">
        <f>+[41]PP!Q100</f>
        <v>6.4</v>
      </c>
      <c r="E99" s="17">
        <f>+[41]PP!R100</f>
        <v>9.1999999999999993</v>
      </c>
      <c r="F99" s="17">
        <f>+[41]PP!S100</f>
        <v>8</v>
      </c>
      <c r="G99" s="17">
        <f>+[41]PP!T100</f>
        <v>3</v>
      </c>
      <c r="H99" s="17">
        <f>+[41]PP!U100</f>
        <v>12.9</v>
      </c>
      <c r="I99" s="17">
        <f>+[41]PP!V100</f>
        <v>9.1</v>
      </c>
      <c r="J99" s="17">
        <f>+[41]PP!W100</f>
        <v>513.6</v>
      </c>
      <c r="K99" s="17">
        <f>+[41]PP!X100</f>
        <v>4</v>
      </c>
      <c r="L99" s="17">
        <f>+[41]PP!Y100</f>
        <v>3.7</v>
      </c>
      <c r="M99" s="17">
        <f>+[41]PP!Z100</f>
        <v>3.8</v>
      </c>
      <c r="N99" s="17">
        <f>+[41]PP!AA100</f>
        <v>4</v>
      </c>
      <c r="O99" s="17">
        <f>SUM(C99:N99)</f>
        <v>582.1</v>
      </c>
      <c r="P99" s="17">
        <v>4.4186277999999994</v>
      </c>
      <c r="Q99" s="17">
        <v>6.4</v>
      </c>
      <c r="R99" s="17">
        <v>9.1999999999999993</v>
      </c>
      <c r="S99" s="17">
        <v>8</v>
      </c>
      <c r="T99" s="17">
        <v>3</v>
      </c>
      <c r="U99" s="17">
        <v>12.9</v>
      </c>
      <c r="V99" s="17">
        <v>4.5999999999999996</v>
      </c>
      <c r="W99" s="17">
        <f>4.6+700</f>
        <v>704.6</v>
      </c>
      <c r="X99" s="17">
        <v>4.5999999999999996</v>
      </c>
      <c r="Y99" s="17">
        <v>0</v>
      </c>
      <c r="Z99" s="17">
        <v>0</v>
      </c>
      <c r="AA99" s="17">
        <v>1650.33</v>
      </c>
      <c r="AB99" s="17">
        <f t="shared" si="60"/>
        <v>2408.0486277999998</v>
      </c>
      <c r="AC99" s="17">
        <f t="shared" si="47"/>
        <v>-1825.9486277999999</v>
      </c>
      <c r="AD99" s="235">
        <f>+O99/AB99*100</f>
        <v>24.173099881783049</v>
      </c>
    </row>
    <row r="100" spans="1:30" ht="18" customHeight="1" x14ac:dyDescent="0.2">
      <c r="B100" s="63" t="s">
        <v>104</v>
      </c>
      <c r="C100" s="7">
        <f>+C101+C104</f>
        <v>877.5</v>
      </c>
      <c r="D100" s="7">
        <f t="shared" ref="D100:N100" si="64">+D101+D104</f>
        <v>0</v>
      </c>
      <c r="E100" s="7">
        <f t="shared" si="64"/>
        <v>1782.8</v>
      </c>
      <c r="F100" s="7">
        <f t="shared" si="64"/>
        <v>0</v>
      </c>
      <c r="G100" s="7">
        <f t="shared" si="64"/>
        <v>0</v>
      </c>
      <c r="H100" s="7">
        <f t="shared" si="64"/>
        <v>0</v>
      </c>
      <c r="I100" s="7">
        <f t="shared" si="64"/>
        <v>0</v>
      </c>
      <c r="J100" s="7">
        <f t="shared" si="64"/>
        <v>37.5</v>
      </c>
      <c r="K100" s="7">
        <f t="shared" si="64"/>
        <v>0</v>
      </c>
      <c r="L100" s="7">
        <f t="shared" si="64"/>
        <v>75.7</v>
      </c>
      <c r="M100" s="7">
        <f t="shared" si="64"/>
        <v>0</v>
      </c>
      <c r="N100" s="7">
        <f t="shared" si="64"/>
        <v>0</v>
      </c>
      <c r="O100" s="7">
        <f>+O101+O104</f>
        <v>2773.5</v>
      </c>
      <c r="P100" s="7">
        <f t="shared" ref="P100:AA100" si="65">+P101+P104</f>
        <v>877.48050000000001</v>
      </c>
      <c r="Q100" s="7">
        <f t="shared" si="65"/>
        <v>0</v>
      </c>
      <c r="R100" s="7">
        <f t="shared" si="65"/>
        <v>1782.818</v>
      </c>
      <c r="S100" s="7">
        <f t="shared" si="65"/>
        <v>0</v>
      </c>
      <c r="T100" s="7">
        <f t="shared" si="65"/>
        <v>0</v>
      </c>
      <c r="U100" s="7">
        <f t="shared" si="65"/>
        <v>0</v>
      </c>
      <c r="V100" s="7">
        <f t="shared" si="65"/>
        <v>0</v>
      </c>
      <c r="W100" s="7">
        <f t="shared" si="65"/>
        <v>0</v>
      </c>
      <c r="X100" s="7">
        <f t="shared" si="65"/>
        <v>0</v>
      </c>
      <c r="Y100" s="7">
        <f t="shared" si="65"/>
        <v>2968.8187499999999</v>
      </c>
      <c r="Z100" s="7">
        <f t="shared" si="65"/>
        <v>2968.8187499999999</v>
      </c>
      <c r="AA100" s="7">
        <f t="shared" si="65"/>
        <v>2968.8187499999999</v>
      </c>
      <c r="AB100" s="7">
        <f>+AB101+AB104</f>
        <v>11566.75475</v>
      </c>
      <c r="AC100" s="7">
        <f t="shared" si="47"/>
        <v>-8793.2547500000001</v>
      </c>
      <c r="AD100" s="214">
        <f>+O100/AB100*100</f>
        <v>23.978203566562176</v>
      </c>
    </row>
    <row r="101" spans="1:30" ht="18" customHeight="1" x14ac:dyDescent="0.2">
      <c r="B101" s="15" t="s">
        <v>105</v>
      </c>
      <c r="C101" s="53">
        <f>+C102+C103</f>
        <v>0</v>
      </c>
      <c r="D101" s="53">
        <f t="shared" ref="D101:N101" si="66">+D102+D103</f>
        <v>0</v>
      </c>
      <c r="E101" s="53">
        <f t="shared" si="66"/>
        <v>17.8</v>
      </c>
      <c r="F101" s="53">
        <f t="shared" si="66"/>
        <v>0</v>
      </c>
      <c r="G101" s="53">
        <f t="shared" si="66"/>
        <v>0</v>
      </c>
      <c r="H101" s="53">
        <f t="shared" si="66"/>
        <v>0</v>
      </c>
      <c r="I101" s="53">
        <f t="shared" si="66"/>
        <v>0</v>
      </c>
      <c r="J101" s="53">
        <f t="shared" si="66"/>
        <v>37.5</v>
      </c>
      <c r="K101" s="53">
        <f t="shared" si="66"/>
        <v>0</v>
      </c>
      <c r="L101" s="53">
        <f t="shared" si="66"/>
        <v>75.7</v>
      </c>
      <c r="M101" s="53">
        <f t="shared" si="66"/>
        <v>0</v>
      </c>
      <c r="N101" s="53">
        <f t="shared" si="66"/>
        <v>0</v>
      </c>
      <c r="O101" s="53">
        <f>+O102+O103</f>
        <v>131</v>
      </c>
      <c r="P101" s="53">
        <v>0</v>
      </c>
      <c r="Q101" s="53">
        <v>0</v>
      </c>
      <c r="R101" s="53">
        <v>17.827999999999999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f>SUM(P101:AA101)</f>
        <v>17.827999999999999</v>
      </c>
      <c r="AC101" s="53">
        <f t="shared" si="47"/>
        <v>113.172</v>
      </c>
      <c r="AD101" s="237">
        <f>+O97/AB97*100</f>
        <v>98.538097390609053</v>
      </c>
    </row>
    <row r="102" spans="1:30" ht="18" customHeight="1" x14ac:dyDescent="0.2">
      <c r="B102" s="66" t="s">
        <v>106</v>
      </c>
      <c r="C102" s="17">
        <f>+[41]PP!P103</f>
        <v>0</v>
      </c>
      <c r="D102" s="17">
        <f>+[41]PP!Q103</f>
        <v>0</v>
      </c>
      <c r="E102" s="17">
        <f>+[41]PP!R103</f>
        <v>17.8</v>
      </c>
      <c r="F102" s="17">
        <f>+[41]PP!S103</f>
        <v>0</v>
      </c>
      <c r="G102" s="17">
        <f>+[41]PP!T103</f>
        <v>0</v>
      </c>
      <c r="H102" s="17">
        <f>+[41]PP!U103</f>
        <v>0</v>
      </c>
      <c r="I102" s="17">
        <f>+[41]PP!V103</f>
        <v>0</v>
      </c>
      <c r="J102" s="17">
        <f>+[41]PP!W103</f>
        <v>37.5</v>
      </c>
      <c r="K102" s="17">
        <f>+[41]PP!X103</f>
        <v>0</v>
      </c>
      <c r="L102" s="17">
        <f>+[41]PP!Y103</f>
        <v>75.7</v>
      </c>
      <c r="M102" s="17">
        <f>+[41]PP!Z103</f>
        <v>0</v>
      </c>
      <c r="N102" s="17">
        <f>+[41]PP!AA103</f>
        <v>0</v>
      </c>
      <c r="O102" s="17">
        <f>SUM(C102:N102)</f>
        <v>131</v>
      </c>
      <c r="P102" s="17">
        <v>0</v>
      </c>
      <c r="Q102" s="17">
        <v>0</v>
      </c>
      <c r="R102" s="17">
        <v>17.827999999999999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f>SUM(P102:AA102)</f>
        <v>17.827999999999999</v>
      </c>
      <c r="AC102" s="17">
        <f t="shared" si="47"/>
        <v>113.172</v>
      </c>
      <c r="AD102" s="226">
        <v>0</v>
      </c>
    </row>
    <row r="103" spans="1:30" ht="18" customHeight="1" x14ac:dyDescent="0.2">
      <c r="B103" s="66" t="s">
        <v>107</v>
      </c>
      <c r="C103" s="17">
        <f>+[41]PP!P104</f>
        <v>0</v>
      </c>
      <c r="D103" s="17">
        <f>+[41]PP!Q104</f>
        <v>0</v>
      </c>
      <c r="E103" s="17">
        <f>+[41]PP!R104</f>
        <v>0</v>
      </c>
      <c r="F103" s="17">
        <f>+[41]PP!S104</f>
        <v>0</v>
      </c>
      <c r="G103" s="17">
        <f>+[41]PP!T104</f>
        <v>0</v>
      </c>
      <c r="H103" s="17">
        <f>+[41]PP!U104</f>
        <v>0</v>
      </c>
      <c r="I103" s="17">
        <f>+[41]PP!V104</f>
        <v>0</v>
      </c>
      <c r="J103" s="17">
        <f>+[41]PP!W104</f>
        <v>0</v>
      </c>
      <c r="K103" s="17">
        <f>+[41]PP!X104</f>
        <v>0</v>
      </c>
      <c r="L103" s="17">
        <f>+[41]PP!Y104</f>
        <v>0</v>
      </c>
      <c r="M103" s="17">
        <f>+[41]PP!Z104</f>
        <v>0</v>
      </c>
      <c r="N103" s="17">
        <f>+[41]PP!AA104</f>
        <v>0</v>
      </c>
      <c r="O103" s="17">
        <f>SUM(C103:N103)</f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f>SUM(P103:AA103)</f>
        <v>0</v>
      </c>
      <c r="AC103" s="17">
        <f t="shared" si="47"/>
        <v>0</v>
      </c>
      <c r="AD103" s="226">
        <v>0</v>
      </c>
    </row>
    <row r="104" spans="1:30" ht="18" customHeight="1" x14ac:dyDescent="0.2">
      <c r="B104" s="15" t="s">
        <v>108</v>
      </c>
      <c r="C104" s="17">
        <f>+[41]PP!P105</f>
        <v>877.5</v>
      </c>
      <c r="D104" s="17">
        <f>+[41]PP!Q105</f>
        <v>0</v>
      </c>
      <c r="E104" s="17">
        <f>+[41]PP!R105</f>
        <v>1765</v>
      </c>
      <c r="F104" s="17">
        <f>+[41]PP!S105</f>
        <v>0</v>
      </c>
      <c r="G104" s="17">
        <f>+[41]PP!T105</f>
        <v>0</v>
      </c>
      <c r="H104" s="17">
        <f>+[41]PP!U105</f>
        <v>0</v>
      </c>
      <c r="I104" s="17">
        <f>+[41]PP!V105</f>
        <v>0</v>
      </c>
      <c r="J104" s="17">
        <f>+[41]PP!W105</f>
        <v>0</v>
      </c>
      <c r="K104" s="17">
        <f>+[41]PP!X105</f>
        <v>0</v>
      </c>
      <c r="L104" s="17">
        <f>+[41]PP!Y105</f>
        <v>0</v>
      </c>
      <c r="M104" s="17">
        <f>+[41]PP!Z105</f>
        <v>0</v>
      </c>
      <c r="N104" s="17">
        <f>+[41]PP!AA105</f>
        <v>0</v>
      </c>
      <c r="O104" s="17">
        <f>SUM(C104:N104)</f>
        <v>2642.5</v>
      </c>
      <c r="P104" s="17">
        <v>877.48050000000001</v>
      </c>
      <c r="Q104" s="17">
        <v>0</v>
      </c>
      <c r="R104" s="17">
        <v>1764.99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2968.8187499999999</v>
      </c>
      <c r="Z104" s="17">
        <v>2968.8187499999999</v>
      </c>
      <c r="AA104" s="17">
        <v>2968.8187499999999</v>
      </c>
      <c r="AB104" s="17">
        <f>SUM(P104:AA104)</f>
        <v>11548.926750000001</v>
      </c>
      <c r="AC104" s="17">
        <f t="shared" si="47"/>
        <v>-8906.4267500000005</v>
      </c>
      <c r="AD104" s="215">
        <f>+O104/AB104*100</f>
        <v>22.88091402086345</v>
      </c>
    </row>
    <row r="105" spans="1:30" ht="29.25" customHeight="1" x14ac:dyDescent="0.2">
      <c r="B105" s="238" t="s">
        <v>109</v>
      </c>
      <c r="C105" s="239">
        <f t="shared" ref="C105:X105" si="67">+C100+C9</f>
        <v>117024.4</v>
      </c>
      <c r="D105" s="239">
        <f t="shared" si="67"/>
        <v>87320.599999999991</v>
      </c>
      <c r="E105" s="239">
        <f t="shared" si="67"/>
        <v>88386.2</v>
      </c>
      <c r="F105" s="239">
        <f t="shared" si="67"/>
        <v>119532.30000000002</v>
      </c>
      <c r="G105" s="239">
        <f t="shared" si="67"/>
        <v>92847.6</v>
      </c>
      <c r="H105" s="239">
        <f t="shared" si="67"/>
        <v>85731.1</v>
      </c>
      <c r="I105" s="239">
        <f t="shared" si="67"/>
        <v>123427.8</v>
      </c>
      <c r="J105" s="239">
        <f t="shared" si="67"/>
        <v>103935.5</v>
      </c>
      <c r="K105" s="239">
        <f t="shared" si="67"/>
        <v>93313.099999999991</v>
      </c>
      <c r="L105" s="239">
        <f t="shared" si="67"/>
        <v>104148.8</v>
      </c>
      <c r="M105" s="239">
        <f t="shared" si="67"/>
        <v>98773.5</v>
      </c>
      <c r="N105" s="239">
        <f t="shared" si="67"/>
        <v>97454.1</v>
      </c>
      <c r="O105" s="240">
        <f t="shared" si="67"/>
        <v>1211894.9999999995</v>
      </c>
      <c r="P105" s="239">
        <f>ROUNDUP(+P100+P9,1)</f>
        <v>116766.8</v>
      </c>
      <c r="Q105" s="239">
        <f t="shared" si="67"/>
        <v>86638.01739571002</v>
      </c>
      <c r="R105" s="239">
        <f t="shared" si="67"/>
        <v>88368.284817270003</v>
      </c>
      <c r="S105" s="239">
        <f t="shared" si="67"/>
        <v>119109.166897</v>
      </c>
      <c r="T105" s="239">
        <f t="shared" si="67"/>
        <v>92723.5</v>
      </c>
      <c r="U105" s="239">
        <f t="shared" si="67"/>
        <v>85925.651012300019</v>
      </c>
      <c r="V105" s="239">
        <f t="shared" si="67"/>
        <v>121752.37985805633</v>
      </c>
      <c r="W105" s="239">
        <f t="shared" si="67"/>
        <v>100821</v>
      </c>
      <c r="X105" s="239">
        <f t="shared" si="67"/>
        <v>97123.8</v>
      </c>
      <c r="Y105" s="239">
        <f>ROUNDUP(+Y100+Y9,1)</f>
        <v>107464.6</v>
      </c>
      <c r="Z105" s="239">
        <f>ROUNDUP(+Z100+Z9,1)</f>
        <v>99575.700000000012</v>
      </c>
      <c r="AA105" s="239">
        <f>ROUNDUP(+AA100+AA9,1)</f>
        <v>104716.70000000001</v>
      </c>
      <c r="AB105" s="239">
        <f>ROUNDUP(+AB100+AB9,1)</f>
        <v>1220985.6000000001</v>
      </c>
      <c r="AC105" s="239">
        <f t="shared" si="47"/>
        <v>-9090.6000000005588</v>
      </c>
      <c r="AD105" s="241">
        <f>+O105/AB105*100</f>
        <v>99.25547033478523</v>
      </c>
    </row>
    <row r="106" spans="1:30" ht="18" customHeight="1" x14ac:dyDescent="0.2">
      <c r="B106" s="242" t="s">
        <v>168</v>
      </c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5"/>
      <c r="AC106" s="244"/>
      <c r="AD106" s="246"/>
    </row>
    <row r="107" spans="1:30" ht="15" customHeight="1" x14ac:dyDescent="0.2">
      <c r="B107" s="247" t="s">
        <v>147</v>
      </c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9"/>
    </row>
    <row r="108" spans="1:30" ht="19.5" customHeight="1" x14ac:dyDescent="0.2">
      <c r="B108" s="250" t="s">
        <v>169</v>
      </c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2"/>
      <c r="AD108" s="253"/>
    </row>
    <row r="109" spans="1:30" x14ac:dyDescent="0.2">
      <c r="B109" s="250" t="s">
        <v>149</v>
      </c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5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49"/>
      <c r="AC109" s="249"/>
      <c r="AD109" s="257"/>
    </row>
    <row r="110" spans="1:30" x14ac:dyDescent="0.2">
      <c r="B110" s="250" t="s">
        <v>170</v>
      </c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5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8"/>
      <c r="AC110" s="258"/>
      <c r="AD110" s="259"/>
    </row>
    <row r="111" spans="1:30" x14ac:dyDescent="0.2">
      <c r="B111" s="260" t="s">
        <v>171</v>
      </c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61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48"/>
      <c r="AC111" s="258"/>
      <c r="AD111" s="259"/>
    </row>
    <row r="112" spans="1:30" x14ac:dyDescent="0.2">
      <c r="B112" s="262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58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8"/>
      <c r="AD112" s="251"/>
    </row>
    <row r="113" spans="2:30" x14ac:dyDescent="0.2">
      <c r="B113" s="262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9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8"/>
      <c r="AC113" s="258"/>
      <c r="AD113" s="251"/>
    </row>
    <row r="114" spans="2:30" x14ac:dyDescent="0.2">
      <c r="B114" s="263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5"/>
      <c r="AC114" s="255"/>
      <c r="AD114" s="264"/>
    </row>
    <row r="115" spans="2:30" x14ac:dyDescent="0.2">
      <c r="B115" s="262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9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8"/>
      <c r="AD115" s="246"/>
    </row>
    <row r="116" spans="2:30" x14ac:dyDescent="0.2">
      <c r="B116" s="262"/>
      <c r="C116" s="259"/>
      <c r="D116" s="259"/>
      <c r="E116" s="259"/>
      <c r="F116" s="259"/>
      <c r="G116" s="259"/>
      <c r="H116" s="259"/>
      <c r="I116" s="259"/>
      <c r="J116" s="259"/>
      <c r="K116" s="259"/>
      <c r="L116" s="259"/>
      <c r="M116" s="259"/>
      <c r="N116" s="259"/>
      <c r="O116" s="261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49"/>
      <c r="AD116" s="264"/>
    </row>
    <row r="117" spans="2:30" x14ac:dyDescent="0.2">
      <c r="B117" s="262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5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65"/>
      <c r="AC117" s="265"/>
      <c r="AD117" s="264"/>
    </row>
    <row r="118" spans="2:30" x14ac:dyDescent="0.2">
      <c r="B118" s="262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5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65"/>
      <c r="AC118" s="265"/>
      <c r="AD118" s="264"/>
    </row>
    <row r="119" spans="2:30" x14ac:dyDescent="0.2">
      <c r="B119" s="266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5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  <c r="AA119" s="256"/>
      <c r="AB119" s="261"/>
      <c r="AC119" s="267"/>
      <c r="AD119" s="264"/>
    </row>
    <row r="120" spans="2:30" x14ac:dyDescent="0.2"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5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  <c r="AA120" s="256"/>
      <c r="AB120" s="265"/>
      <c r="AC120" s="265"/>
      <c r="AD120" s="264"/>
    </row>
    <row r="121" spans="2:30" x14ac:dyDescent="0.2"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5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5"/>
      <c r="AC121" s="265"/>
      <c r="AD121" s="264"/>
    </row>
    <row r="122" spans="2:30" x14ac:dyDescent="0.2"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5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8"/>
      <c r="AC122" s="268"/>
      <c r="AD122" s="264"/>
    </row>
    <row r="123" spans="2:30" x14ac:dyDescent="0.2"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5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1"/>
      <c r="AC123" s="261"/>
      <c r="AD123" s="264"/>
    </row>
    <row r="124" spans="2:30" x14ac:dyDescent="0.2">
      <c r="B124" s="264"/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4"/>
    </row>
    <row r="125" spans="2:30" x14ac:dyDescent="0.2">
      <c r="B125" s="269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5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5"/>
      <c r="AC125" s="265"/>
      <c r="AD125" s="264"/>
    </row>
    <row r="126" spans="2:30" x14ac:dyDescent="0.2"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4"/>
    </row>
    <row r="127" spans="2:30" x14ac:dyDescent="0.2"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4"/>
    </row>
    <row r="128" spans="2:30" x14ac:dyDescent="0.2"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5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65"/>
      <c r="AC128" s="265"/>
      <c r="AD128" s="264"/>
    </row>
    <row r="129" spans="2:30" x14ac:dyDescent="0.2"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5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  <c r="AA129" s="256"/>
      <c r="AB129" s="265"/>
      <c r="AC129" s="265"/>
      <c r="AD129" s="264"/>
    </row>
    <row r="130" spans="2:30" x14ac:dyDescent="0.2"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4"/>
    </row>
    <row r="131" spans="2:30" x14ac:dyDescent="0.2"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4"/>
    </row>
    <row r="132" spans="2:30" x14ac:dyDescent="0.2"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4"/>
    </row>
    <row r="133" spans="2:30" x14ac:dyDescent="0.2"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4"/>
    </row>
    <row r="134" spans="2:30" x14ac:dyDescent="0.2"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4"/>
    </row>
    <row r="135" spans="2:30" x14ac:dyDescent="0.2"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4"/>
    </row>
    <row r="136" spans="2:30" x14ac:dyDescent="0.2"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4"/>
    </row>
    <row r="137" spans="2:30" x14ac:dyDescent="0.2"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4"/>
    </row>
    <row r="138" spans="2:30" x14ac:dyDescent="0.2"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4"/>
    </row>
    <row r="139" spans="2:30" x14ac:dyDescent="0.2"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4"/>
    </row>
    <row r="140" spans="2:30" x14ac:dyDescent="0.2"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4"/>
    </row>
    <row r="141" spans="2:30" x14ac:dyDescent="0.2"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4"/>
    </row>
    <row r="142" spans="2:30" x14ac:dyDescent="0.2"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4"/>
    </row>
    <row r="143" spans="2:30" x14ac:dyDescent="0.2"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4"/>
    </row>
    <row r="144" spans="2:30" x14ac:dyDescent="0.2"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5"/>
      <c r="AC144" s="265"/>
      <c r="AD144" s="264"/>
    </row>
    <row r="145" spans="2:30" x14ac:dyDescent="0.2"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4"/>
    </row>
    <row r="146" spans="2:30" x14ac:dyDescent="0.2"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4"/>
    </row>
    <row r="147" spans="2:30" x14ac:dyDescent="0.2"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4"/>
    </row>
    <row r="148" spans="2:30" x14ac:dyDescent="0.2"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4"/>
    </row>
    <row r="149" spans="2:30" x14ac:dyDescent="0.2"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4"/>
    </row>
    <row r="150" spans="2:30" x14ac:dyDescent="0.2"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4"/>
    </row>
    <row r="151" spans="2:30" x14ac:dyDescent="0.2"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4"/>
    </row>
    <row r="152" spans="2:30" x14ac:dyDescent="0.2"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4"/>
    </row>
    <row r="153" spans="2:30" x14ac:dyDescent="0.2"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4"/>
    </row>
    <row r="154" spans="2:30" x14ac:dyDescent="0.2"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4"/>
    </row>
    <row r="155" spans="2:30" x14ac:dyDescent="0.2"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5"/>
      <c r="AD155" s="264"/>
    </row>
    <row r="156" spans="2:30" x14ac:dyDescent="0.2"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4"/>
    </row>
    <row r="157" spans="2:30" x14ac:dyDescent="0.2"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4"/>
    </row>
    <row r="158" spans="2:30" x14ac:dyDescent="0.2"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4"/>
    </row>
    <row r="159" spans="2:30" x14ac:dyDescent="0.2"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4"/>
    </row>
    <row r="160" spans="2:30" x14ac:dyDescent="0.2">
      <c r="B160" s="264"/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4"/>
    </row>
    <row r="161" spans="2:30" x14ac:dyDescent="0.2"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4"/>
    </row>
    <row r="162" spans="2:30" x14ac:dyDescent="0.2"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4"/>
    </row>
    <row r="163" spans="2:30" x14ac:dyDescent="0.2"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4"/>
    </row>
    <row r="164" spans="2:30" x14ac:dyDescent="0.2"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4"/>
    </row>
    <row r="165" spans="2:30" x14ac:dyDescent="0.2"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4"/>
    </row>
    <row r="166" spans="2:30" x14ac:dyDescent="0.2"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4"/>
    </row>
    <row r="167" spans="2:30" x14ac:dyDescent="0.2"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  <c r="AA167" s="265"/>
      <c r="AB167" s="265"/>
      <c r="AC167" s="265"/>
      <c r="AD167" s="264"/>
    </row>
    <row r="168" spans="2:30" x14ac:dyDescent="0.2"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  <c r="AA168" s="265"/>
      <c r="AB168" s="265"/>
      <c r="AC168" s="265"/>
      <c r="AD168" s="264"/>
    </row>
    <row r="169" spans="2:30" x14ac:dyDescent="0.2"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4"/>
    </row>
    <row r="170" spans="2:30" x14ac:dyDescent="0.2"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  <c r="AA170" s="265"/>
      <c r="AB170" s="265"/>
      <c r="AC170" s="265"/>
      <c r="AD170" s="264"/>
    </row>
    <row r="171" spans="2:30" x14ac:dyDescent="0.2"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  <c r="AC171" s="265"/>
      <c r="AD171" s="264"/>
    </row>
    <row r="172" spans="2:30" x14ac:dyDescent="0.2"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  <c r="AC172" s="265"/>
      <c r="AD172" s="264"/>
    </row>
    <row r="173" spans="2:30" x14ac:dyDescent="0.2"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4"/>
    </row>
    <row r="174" spans="2:30" x14ac:dyDescent="0.2"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5"/>
      <c r="AC174" s="265"/>
      <c r="AD174" s="264"/>
    </row>
    <row r="175" spans="2:30" x14ac:dyDescent="0.2"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4"/>
    </row>
    <row r="176" spans="2:30" x14ac:dyDescent="0.2"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4"/>
    </row>
    <row r="177" spans="2:30" x14ac:dyDescent="0.2">
      <c r="B177" s="264"/>
      <c r="C177" s="264"/>
      <c r="D177" s="264"/>
      <c r="E177" s="264"/>
      <c r="F177" s="264"/>
      <c r="G177" s="264"/>
      <c r="H177" s="264"/>
      <c r="I177" s="264"/>
      <c r="J177" s="264"/>
      <c r="K177" s="264"/>
      <c r="L177" s="264"/>
      <c r="M177" s="264"/>
      <c r="N177" s="264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4"/>
    </row>
    <row r="178" spans="2:30" x14ac:dyDescent="0.2">
      <c r="B178" s="264"/>
      <c r="C178" s="264"/>
      <c r="D178" s="264"/>
      <c r="E178" s="264"/>
      <c r="F178" s="264"/>
      <c r="G178" s="264"/>
      <c r="H178" s="264"/>
      <c r="I178" s="264"/>
      <c r="J178" s="264"/>
      <c r="K178" s="264"/>
      <c r="L178" s="264"/>
      <c r="M178" s="264"/>
      <c r="N178" s="264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4"/>
    </row>
    <row r="179" spans="2:30" x14ac:dyDescent="0.2"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4"/>
    </row>
    <row r="180" spans="2:30" x14ac:dyDescent="0.2">
      <c r="B180" s="264"/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  <c r="AA180" s="265"/>
      <c r="AB180" s="265"/>
      <c r="AC180" s="265"/>
      <c r="AD180" s="264"/>
    </row>
    <row r="181" spans="2:30" x14ac:dyDescent="0.2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  <c r="AA181" s="265"/>
      <c r="AB181" s="265"/>
      <c r="AC181" s="265"/>
      <c r="AD181" s="264"/>
    </row>
    <row r="182" spans="2:30" x14ac:dyDescent="0.2"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  <c r="AC182" s="265"/>
      <c r="AD182" s="264"/>
    </row>
    <row r="183" spans="2:30" x14ac:dyDescent="0.2">
      <c r="B183" s="264"/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4"/>
    </row>
    <row r="184" spans="2:30" x14ac:dyDescent="0.2"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264"/>
      <c r="M184" s="264"/>
      <c r="N184" s="264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  <c r="AA184" s="265"/>
      <c r="AB184" s="265"/>
      <c r="AC184" s="265"/>
      <c r="AD184" s="264"/>
    </row>
    <row r="185" spans="2:30" x14ac:dyDescent="0.2">
      <c r="B185" s="264"/>
      <c r="C185" s="264"/>
      <c r="D185" s="264"/>
      <c r="E185" s="264"/>
      <c r="F185" s="264"/>
      <c r="G185" s="264"/>
      <c r="H185" s="264"/>
      <c r="I185" s="264"/>
      <c r="J185" s="264"/>
      <c r="K185" s="264"/>
      <c r="L185" s="264"/>
      <c r="M185" s="264"/>
      <c r="N185" s="264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  <c r="AC185" s="265"/>
      <c r="AD185" s="264"/>
    </row>
    <row r="186" spans="2:30" x14ac:dyDescent="0.2">
      <c r="B186" s="264"/>
      <c r="C186" s="264"/>
      <c r="D186" s="264"/>
      <c r="E186" s="264"/>
      <c r="F186" s="264"/>
      <c r="G186" s="264"/>
      <c r="H186" s="264"/>
      <c r="I186" s="264"/>
      <c r="J186" s="264"/>
      <c r="K186" s="264"/>
      <c r="L186" s="264"/>
      <c r="M186" s="264"/>
      <c r="N186" s="264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5"/>
      <c r="AD186" s="264"/>
    </row>
    <row r="187" spans="2:30" x14ac:dyDescent="0.2">
      <c r="B187" s="264"/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  <c r="AC187" s="265"/>
      <c r="AD187" s="264"/>
    </row>
    <row r="188" spans="2:30" x14ac:dyDescent="0.2">
      <c r="B188" s="264"/>
      <c r="C188" s="264"/>
      <c r="D188" s="264"/>
      <c r="E188" s="264"/>
      <c r="F188" s="264"/>
      <c r="G188" s="264"/>
      <c r="H188" s="264"/>
      <c r="I188" s="264"/>
      <c r="J188" s="264"/>
      <c r="K188" s="264"/>
      <c r="L188" s="264"/>
      <c r="M188" s="264"/>
      <c r="N188" s="264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  <c r="AC188" s="265"/>
      <c r="AD188" s="264"/>
    </row>
    <row r="189" spans="2:30" x14ac:dyDescent="0.2"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  <c r="AC189" s="265"/>
      <c r="AD189" s="264"/>
    </row>
    <row r="190" spans="2:30" x14ac:dyDescent="0.2">
      <c r="B190" s="264"/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  <c r="AA190" s="265"/>
      <c r="AB190" s="265"/>
      <c r="AC190" s="265"/>
      <c r="AD190" s="264"/>
    </row>
    <row r="191" spans="2:30" x14ac:dyDescent="0.2">
      <c r="B191" s="264"/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  <c r="AA191" s="265"/>
      <c r="AB191" s="265"/>
      <c r="AC191" s="265"/>
      <c r="AD191" s="264"/>
    </row>
    <row r="192" spans="2:30" x14ac:dyDescent="0.2">
      <c r="B192" s="264"/>
      <c r="C192" s="264"/>
      <c r="D192" s="264"/>
      <c r="E192" s="264"/>
      <c r="F192" s="264"/>
      <c r="G192" s="264"/>
      <c r="H192" s="264"/>
      <c r="I192" s="264"/>
      <c r="J192" s="264"/>
      <c r="K192" s="264"/>
      <c r="L192" s="264"/>
      <c r="M192" s="264"/>
      <c r="N192" s="264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4"/>
    </row>
    <row r="193" spans="2:30" x14ac:dyDescent="0.2">
      <c r="B193" s="264"/>
      <c r="C193" s="264"/>
      <c r="D193" s="264"/>
      <c r="E193" s="264"/>
      <c r="F193" s="264"/>
      <c r="G193" s="264"/>
      <c r="H193" s="264"/>
      <c r="I193" s="264"/>
      <c r="J193" s="264"/>
      <c r="K193" s="264"/>
      <c r="L193" s="264"/>
      <c r="M193" s="264"/>
      <c r="N193" s="264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5"/>
      <c r="AD193" s="264"/>
    </row>
    <row r="194" spans="2:30" x14ac:dyDescent="0.2">
      <c r="B194" s="264"/>
      <c r="C194" s="264"/>
      <c r="D194" s="264"/>
      <c r="E194" s="264"/>
      <c r="F194" s="264"/>
      <c r="G194" s="264"/>
      <c r="H194" s="264"/>
      <c r="I194" s="264"/>
      <c r="J194" s="264"/>
      <c r="K194" s="264"/>
      <c r="L194" s="264"/>
      <c r="M194" s="264"/>
      <c r="N194" s="264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5"/>
      <c r="AD194" s="264"/>
    </row>
    <row r="195" spans="2:30" x14ac:dyDescent="0.2">
      <c r="B195" s="264"/>
      <c r="C195" s="264"/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  <c r="AC195" s="265"/>
      <c r="AD195" s="264"/>
    </row>
    <row r="196" spans="2:30" x14ac:dyDescent="0.2">
      <c r="B196" s="264"/>
      <c r="C196" s="264"/>
      <c r="D196" s="264"/>
      <c r="E196" s="264"/>
      <c r="F196" s="264"/>
      <c r="G196" s="264"/>
      <c r="H196" s="264"/>
      <c r="I196" s="264"/>
      <c r="J196" s="264"/>
      <c r="K196" s="264"/>
      <c r="L196" s="264"/>
      <c r="M196" s="264"/>
      <c r="N196" s="264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  <c r="AA196" s="265"/>
      <c r="AB196" s="265"/>
      <c r="AC196" s="265"/>
      <c r="AD196" s="264"/>
    </row>
    <row r="197" spans="2:30" x14ac:dyDescent="0.2">
      <c r="B197" s="264"/>
      <c r="C197" s="264"/>
      <c r="D197" s="264"/>
      <c r="E197" s="264"/>
      <c r="F197" s="264"/>
      <c r="G197" s="264"/>
      <c r="H197" s="264"/>
      <c r="I197" s="264"/>
      <c r="J197" s="264"/>
      <c r="K197" s="264"/>
      <c r="L197" s="264"/>
      <c r="M197" s="264"/>
      <c r="N197" s="264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  <c r="AA197" s="265"/>
      <c r="AB197" s="265"/>
      <c r="AC197" s="265"/>
      <c r="AD197" s="264"/>
    </row>
    <row r="198" spans="2:30" x14ac:dyDescent="0.2">
      <c r="B198" s="264"/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5"/>
      <c r="AB198" s="265"/>
      <c r="AC198" s="265"/>
      <c r="AD198" s="264"/>
    </row>
    <row r="199" spans="2:30" x14ac:dyDescent="0.2">
      <c r="B199" s="264"/>
      <c r="C199" s="264"/>
      <c r="D199" s="264"/>
      <c r="E199" s="264"/>
      <c r="F199" s="264"/>
      <c r="G199" s="264"/>
      <c r="H199" s="264"/>
      <c r="I199" s="264"/>
      <c r="J199" s="264"/>
      <c r="K199" s="264"/>
      <c r="L199" s="264"/>
      <c r="M199" s="264"/>
      <c r="N199" s="264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  <c r="AC199" s="265"/>
      <c r="AD199" s="264"/>
    </row>
    <row r="200" spans="2:30" x14ac:dyDescent="0.2">
      <c r="B200" s="264"/>
      <c r="C200" s="264"/>
      <c r="D200" s="264"/>
      <c r="E200" s="264"/>
      <c r="F200" s="264"/>
      <c r="G200" s="264"/>
      <c r="H200" s="264"/>
      <c r="I200" s="264"/>
      <c r="J200" s="264"/>
      <c r="K200" s="264"/>
      <c r="L200" s="264"/>
      <c r="M200" s="264"/>
      <c r="N200" s="264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  <c r="AA200" s="265"/>
      <c r="AB200" s="265"/>
      <c r="AC200" s="265"/>
      <c r="AD200" s="264"/>
    </row>
    <row r="201" spans="2:30" x14ac:dyDescent="0.2">
      <c r="B201" s="264"/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  <c r="AA201" s="265"/>
      <c r="AB201" s="265"/>
      <c r="AC201" s="265"/>
      <c r="AD201" s="264"/>
    </row>
    <row r="202" spans="2:30" x14ac:dyDescent="0.2">
      <c r="B202" s="264"/>
      <c r="C202" s="264"/>
      <c r="D202" s="264"/>
      <c r="E202" s="264"/>
      <c r="F202" s="264"/>
      <c r="G202" s="264"/>
      <c r="H202" s="264"/>
      <c r="I202" s="264"/>
      <c r="J202" s="264"/>
      <c r="K202" s="264"/>
      <c r="L202" s="264"/>
      <c r="M202" s="264"/>
      <c r="N202" s="264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  <c r="AC202" s="265"/>
      <c r="AD202" s="264"/>
    </row>
    <row r="203" spans="2:30" x14ac:dyDescent="0.2">
      <c r="B203" s="264"/>
      <c r="C203" s="264"/>
      <c r="D203" s="264"/>
      <c r="E203" s="264"/>
      <c r="F203" s="264"/>
      <c r="G203" s="264"/>
      <c r="H203" s="264"/>
      <c r="I203" s="264"/>
      <c r="J203" s="264"/>
      <c r="K203" s="264"/>
      <c r="L203" s="264"/>
      <c r="M203" s="264"/>
      <c r="N203" s="264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  <c r="AC203" s="265"/>
      <c r="AD203" s="264"/>
    </row>
    <row r="204" spans="2:30" x14ac:dyDescent="0.2">
      <c r="B204" s="264"/>
      <c r="C204" s="264"/>
      <c r="D204" s="264"/>
      <c r="E204" s="264"/>
      <c r="F204" s="264"/>
      <c r="G204" s="264"/>
      <c r="H204" s="264"/>
      <c r="I204" s="264"/>
      <c r="J204" s="264"/>
      <c r="K204" s="264"/>
      <c r="L204" s="264"/>
      <c r="M204" s="264"/>
      <c r="N204" s="264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  <c r="AA204" s="265"/>
      <c r="AB204" s="265"/>
      <c r="AC204" s="265"/>
      <c r="AD204" s="264"/>
    </row>
    <row r="205" spans="2:30" x14ac:dyDescent="0.2">
      <c r="B205" s="264"/>
      <c r="C205" s="264"/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  <c r="AA205" s="265"/>
      <c r="AB205" s="265"/>
      <c r="AC205" s="265"/>
      <c r="AD205" s="264"/>
    </row>
    <row r="206" spans="2:30" x14ac:dyDescent="0.2">
      <c r="B206" s="264"/>
      <c r="C206" s="264"/>
      <c r="D206" s="264"/>
      <c r="E206" s="264"/>
      <c r="F206" s="264"/>
      <c r="G206" s="264"/>
      <c r="H206" s="264"/>
      <c r="I206" s="264"/>
      <c r="J206" s="264"/>
      <c r="K206" s="264"/>
      <c r="L206" s="264"/>
      <c r="M206" s="264"/>
      <c r="N206" s="264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  <c r="AC206" s="265"/>
      <c r="AD206" s="264"/>
    </row>
    <row r="207" spans="2:30" x14ac:dyDescent="0.2">
      <c r="B207" s="264"/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  <c r="AA207" s="265"/>
      <c r="AB207" s="265"/>
      <c r="AC207" s="265"/>
      <c r="AD207" s="264"/>
    </row>
    <row r="208" spans="2:30" x14ac:dyDescent="0.2">
      <c r="B208" s="264"/>
      <c r="C208" s="264"/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  <c r="AA208" s="265"/>
      <c r="AB208" s="265"/>
      <c r="AC208" s="265"/>
      <c r="AD208" s="264"/>
    </row>
    <row r="209" spans="2:30" x14ac:dyDescent="0.2">
      <c r="B209" s="264"/>
      <c r="C209" s="264"/>
      <c r="D209" s="264"/>
      <c r="E209" s="264"/>
      <c r="F209" s="264"/>
      <c r="G209" s="264"/>
      <c r="H209" s="264"/>
      <c r="I209" s="264"/>
      <c r="J209" s="264"/>
      <c r="K209" s="264"/>
      <c r="L209" s="264"/>
      <c r="M209" s="264"/>
      <c r="N209" s="264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  <c r="AA209" s="265"/>
      <c r="AB209" s="265"/>
      <c r="AC209" s="265"/>
      <c r="AD209" s="264"/>
    </row>
    <row r="210" spans="2:30" x14ac:dyDescent="0.2">
      <c r="B210" s="264"/>
      <c r="C210" s="264"/>
      <c r="D210" s="264"/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  <c r="AA210" s="265"/>
      <c r="AB210" s="265"/>
      <c r="AC210" s="265"/>
      <c r="AD210" s="264"/>
    </row>
    <row r="211" spans="2:30" x14ac:dyDescent="0.2">
      <c r="B211" s="264"/>
      <c r="C211" s="264"/>
      <c r="D211" s="264"/>
      <c r="E211" s="264"/>
      <c r="F211" s="264"/>
      <c r="G211" s="264"/>
      <c r="H211" s="264"/>
      <c r="I211" s="264"/>
      <c r="J211" s="264"/>
      <c r="K211" s="264"/>
      <c r="L211" s="264"/>
      <c r="M211" s="264"/>
      <c r="N211" s="264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/>
      <c r="AC211" s="265"/>
      <c r="AD211" s="264"/>
    </row>
    <row r="212" spans="2:30" x14ac:dyDescent="0.2">
      <c r="B212" s="264"/>
      <c r="C212" s="264"/>
      <c r="D212" s="264"/>
      <c r="E212" s="264"/>
      <c r="F212" s="264"/>
      <c r="G212" s="264"/>
      <c r="H212" s="264"/>
      <c r="I212" s="264"/>
      <c r="J212" s="264"/>
      <c r="K212" s="264"/>
      <c r="L212" s="264"/>
      <c r="M212" s="264"/>
      <c r="N212" s="264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/>
      <c r="AC212" s="265"/>
      <c r="AD212" s="264"/>
    </row>
    <row r="213" spans="2:30" x14ac:dyDescent="0.2">
      <c r="B213" s="264"/>
      <c r="C213" s="264"/>
      <c r="D213" s="264"/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  <c r="AA213" s="265"/>
      <c r="AB213" s="265"/>
      <c r="AC213" s="265"/>
      <c r="AD213" s="264"/>
    </row>
    <row r="214" spans="2:30" x14ac:dyDescent="0.2">
      <c r="B214" s="264"/>
      <c r="C214" s="264"/>
      <c r="D214" s="264"/>
      <c r="E214" s="264"/>
      <c r="F214" s="264"/>
      <c r="G214" s="264"/>
      <c r="H214" s="264"/>
      <c r="I214" s="264"/>
      <c r="J214" s="264"/>
      <c r="K214" s="264"/>
      <c r="L214" s="264"/>
      <c r="M214" s="264"/>
      <c r="N214" s="264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  <c r="AA214" s="265"/>
      <c r="AB214" s="265"/>
      <c r="AC214" s="265"/>
      <c r="AD214" s="264"/>
    </row>
    <row r="215" spans="2:30" x14ac:dyDescent="0.2">
      <c r="B215" s="264"/>
      <c r="C215" s="264"/>
      <c r="D215" s="264"/>
      <c r="E215" s="264"/>
      <c r="F215" s="264"/>
      <c r="G215" s="264"/>
      <c r="H215" s="264"/>
      <c r="I215" s="264"/>
      <c r="J215" s="264"/>
      <c r="K215" s="264"/>
      <c r="L215" s="264"/>
      <c r="M215" s="264"/>
      <c r="N215" s="264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  <c r="AC215" s="265"/>
      <c r="AD215" s="264"/>
    </row>
    <row r="216" spans="2:30" x14ac:dyDescent="0.2">
      <c r="B216" s="264"/>
      <c r="C216" s="264"/>
      <c r="D216" s="264"/>
      <c r="E216" s="264"/>
      <c r="F216" s="264"/>
      <c r="G216" s="264"/>
      <c r="H216" s="264"/>
      <c r="I216" s="264"/>
      <c r="J216" s="264"/>
      <c r="K216" s="264"/>
      <c r="L216" s="264"/>
      <c r="M216" s="264"/>
      <c r="N216" s="264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  <c r="AA216" s="265"/>
      <c r="AB216" s="265"/>
      <c r="AC216" s="265"/>
      <c r="AD216" s="264"/>
    </row>
    <row r="217" spans="2:30" x14ac:dyDescent="0.2">
      <c r="B217" s="264"/>
      <c r="C217" s="264"/>
      <c r="D217" s="264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265"/>
      <c r="AB217" s="265"/>
      <c r="AC217" s="265"/>
      <c r="AD217" s="264"/>
    </row>
    <row r="218" spans="2:30" x14ac:dyDescent="0.2">
      <c r="B218" s="264"/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265"/>
      <c r="AB218" s="265"/>
      <c r="AC218" s="265"/>
      <c r="AD218" s="264"/>
    </row>
    <row r="219" spans="2:30" x14ac:dyDescent="0.2">
      <c r="B219" s="264"/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  <c r="AA219" s="265"/>
      <c r="AB219" s="265"/>
      <c r="AC219" s="265"/>
      <c r="AD219" s="264"/>
    </row>
    <row r="220" spans="2:30" x14ac:dyDescent="0.2">
      <c r="B220" s="264"/>
      <c r="C220" s="264"/>
      <c r="D220" s="264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4"/>
    </row>
    <row r="221" spans="2:30" x14ac:dyDescent="0.2"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  <c r="AA221" s="265"/>
      <c r="AB221" s="265"/>
      <c r="AC221" s="265"/>
      <c r="AD221" s="264"/>
    </row>
    <row r="222" spans="2:30" x14ac:dyDescent="0.2"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4"/>
    </row>
    <row r="223" spans="2:30" x14ac:dyDescent="0.2"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  <c r="AC223" s="265"/>
      <c r="AD223" s="264"/>
    </row>
    <row r="224" spans="2:30" x14ac:dyDescent="0.2">
      <c r="B224" s="264"/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  <c r="AC224" s="265"/>
      <c r="AD224" s="264"/>
    </row>
    <row r="225" spans="2:30" x14ac:dyDescent="0.2"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D225" s="264"/>
    </row>
    <row r="226" spans="2:30" x14ac:dyDescent="0.2">
      <c r="B226" s="264"/>
      <c r="C226" s="264"/>
      <c r="D226" s="264"/>
      <c r="E226" s="264"/>
      <c r="F226" s="264"/>
      <c r="G226" s="264"/>
      <c r="H226" s="264"/>
      <c r="I226" s="264"/>
      <c r="J226" s="264"/>
      <c r="K226" s="264"/>
      <c r="L226" s="264"/>
      <c r="M226" s="264"/>
      <c r="N226" s="264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  <c r="AA226" s="265"/>
      <c r="AB226" s="265"/>
      <c r="AC226" s="265"/>
      <c r="AD226" s="264"/>
    </row>
    <row r="227" spans="2:30" x14ac:dyDescent="0.2">
      <c r="B227" s="264"/>
      <c r="C227" s="264"/>
      <c r="D227" s="264"/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D227" s="264"/>
    </row>
    <row r="228" spans="2:30" x14ac:dyDescent="0.2">
      <c r="B228" s="264"/>
      <c r="C228" s="264"/>
      <c r="D228" s="264"/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  <c r="AA228" s="265"/>
      <c r="AB228" s="265"/>
      <c r="AC228" s="265"/>
      <c r="AD228" s="264"/>
    </row>
    <row r="229" spans="2:30" x14ac:dyDescent="0.2">
      <c r="B229" s="264"/>
      <c r="C229" s="264"/>
      <c r="D229" s="264"/>
      <c r="E229" s="264"/>
      <c r="F229" s="264"/>
      <c r="G229" s="264"/>
      <c r="H229" s="264"/>
      <c r="I229" s="264"/>
      <c r="J229" s="264"/>
      <c r="K229" s="264"/>
      <c r="L229" s="264"/>
      <c r="M229" s="264"/>
      <c r="N229" s="264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  <c r="AA229" s="265"/>
      <c r="AB229" s="265"/>
      <c r="AC229" s="265"/>
      <c r="AD229" s="264"/>
    </row>
    <row r="230" spans="2:30" x14ac:dyDescent="0.2">
      <c r="B230" s="264"/>
      <c r="C230" s="264"/>
      <c r="D230" s="264"/>
      <c r="E230" s="264"/>
      <c r="F230" s="264"/>
      <c r="G230" s="264"/>
      <c r="H230" s="264"/>
      <c r="I230" s="264"/>
      <c r="J230" s="264"/>
      <c r="K230" s="264"/>
      <c r="L230" s="264"/>
      <c r="M230" s="264"/>
      <c r="N230" s="264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  <c r="AA230" s="265"/>
      <c r="AB230" s="265"/>
      <c r="AC230" s="265"/>
      <c r="AD230" s="264"/>
    </row>
    <row r="231" spans="2:30" x14ac:dyDescent="0.2">
      <c r="B231" s="264"/>
      <c r="C231" s="264"/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  <c r="AA231" s="265"/>
      <c r="AB231" s="265"/>
      <c r="AC231" s="265"/>
      <c r="AD231" s="264"/>
    </row>
    <row r="232" spans="2:30" x14ac:dyDescent="0.2">
      <c r="B232" s="264"/>
      <c r="C232" s="264"/>
      <c r="D232" s="264"/>
      <c r="E232" s="264"/>
      <c r="F232" s="264"/>
      <c r="G232" s="264"/>
      <c r="H232" s="264"/>
      <c r="I232" s="264"/>
      <c r="J232" s="264"/>
      <c r="K232" s="264"/>
      <c r="L232" s="264"/>
      <c r="M232" s="264"/>
      <c r="N232" s="264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  <c r="AA232" s="265"/>
      <c r="AB232" s="265"/>
      <c r="AC232" s="265"/>
      <c r="AD232" s="264"/>
    </row>
    <row r="233" spans="2:30" x14ac:dyDescent="0.2">
      <c r="B233" s="264"/>
      <c r="C233" s="264"/>
      <c r="D233" s="264"/>
      <c r="E233" s="264"/>
      <c r="F233" s="264"/>
      <c r="G233" s="264"/>
      <c r="H233" s="264"/>
      <c r="I233" s="264"/>
      <c r="J233" s="264"/>
      <c r="K233" s="264"/>
      <c r="L233" s="264"/>
      <c r="M233" s="264"/>
      <c r="N233" s="264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  <c r="AA233" s="265"/>
      <c r="AB233" s="265"/>
      <c r="AC233" s="265"/>
      <c r="AD233" s="264"/>
    </row>
    <row r="234" spans="2:30" x14ac:dyDescent="0.2">
      <c r="B234" s="264"/>
      <c r="C234" s="264"/>
      <c r="D234" s="264"/>
      <c r="E234" s="264"/>
      <c r="F234" s="264"/>
      <c r="G234" s="264"/>
      <c r="H234" s="264"/>
      <c r="I234" s="264"/>
      <c r="J234" s="264"/>
      <c r="K234" s="264"/>
      <c r="L234" s="264"/>
      <c r="M234" s="264"/>
      <c r="N234" s="264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  <c r="AA234" s="265"/>
      <c r="AB234" s="265"/>
      <c r="AC234" s="265"/>
      <c r="AD234" s="264"/>
    </row>
    <row r="235" spans="2:30" x14ac:dyDescent="0.2">
      <c r="B235" s="264"/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  <c r="AA235" s="265"/>
      <c r="AB235" s="265"/>
      <c r="AC235" s="265"/>
      <c r="AD235" s="264"/>
    </row>
    <row r="236" spans="2:30" x14ac:dyDescent="0.2">
      <c r="B236" s="264"/>
      <c r="C236" s="264"/>
      <c r="D236" s="264"/>
      <c r="E236" s="264"/>
      <c r="F236" s="264"/>
      <c r="G236" s="264"/>
      <c r="H236" s="264"/>
      <c r="I236" s="264"/>
      <c r="J236" s="264"/>
      <c r="K236" s="264"/>
      <c r="L236" s="264"/>
      <c r="M236" s="264"/>
      <c r="N236" s="264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  <c r="AA236" s="265"/>
      <c r="AB236" s="265"/>
      <c r="AC236" s="265"/>
      <c r="AD236" s="264"/>
    </row>
    <row r="237" spans="2:30" x14ac:dyDescent="0.2">
      <c r="B237" s="264"/>
      <c r="C237" s="264"/>
      <c r="D237" s="264"/>
      <c r="E237" s="264"/>
      <c r="F237" s="264"/>
      <c r="G237" s="264"/>
      <c r="H237" s="264"/>
      <c r="I237" s="264"/>
      <c r="J237" s="264"/>
      <c r="K237" s="264"/>
      <c r="L237" s="264"/>
      <c r="M237" s="264"/>
      <c r="N237" s="264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  <c r="AA237" s="265"/>
      <c r="AB237" s="265"/>
      <c r="AC237" s="265"/>
      <c r="AD237" s="264"/>
    </row>
    <row r="238" spans="2:30" x14ac:dyDescent="0.2">
      <c r="B238" s="264"/>
      <c r="C238" s="264"/>
      <c r="D238" s="264"/>
      <c r="E238" s="264"/>
      <c r="F238" s="264"/>
      <c r="G238" s="264"/>
      <c r="H238" s="264"/>
      <c r="I238" s="264"/>
      <c r="J238" s="264"/>
      <c r="K238" s="264"/>
      <c r="L238" s="264"/>
      <c r="M238" s="264"/>
      <c r="N238" s="264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  <c r="AA238" s="265"/>
      <c r="AB238" s="265"/>
      <c r="AC238" s="265"/>
      <c r="AD238" s="264"/>
    </row>
    <row r="239" spans="2:30" x14ac:dyDescent="0.2">
      <c r="B239" s="264"/>
      <c r="C239" s="264"/>
      <c r="D239" s="264"/>
      <c r="E239" s="264"/>
      <c r="F239" s="264"/>
      <c r="G239" s="264"/>
      <c r="H239" s="264"/>
      <c r="I239" s="264"/>
      <c r="J239" s="264"/>
      <c r="K239" s="264"/>
      <c r="L239" s="264"/>
      <c r="M239" s="264"/>
      <c r="N239" s="264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  <c r="AA239" s="265"/>
      <c r="AB239" s="265"/>
      <c r="AC239" s="265"/>
      <c r="AD239" s="264"/>
    </row>
    <row r="240" spans="2:30" x14ac:dyDescent="0.2">
      <c r="B240" s="264"/>
      <c r="C240" s="264"/>
      <c r="D240" s="264"/>
      <c r="E240" s="264"/>
      <c r="F240" s="264"/>
      <c r="G240" s="264"/>
      <c r="H240" s="264"/>
      <c r="I240" s="264"/>
      <c r="J240" s="264"/>
      <c r="K240" s="264"/>
      <c r="L240" s="264"/>
      <c r="M240" s="264"/>
      <c r="N240" s="264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  <c r="AA240" s="265"/>
      <c r="AB240" s="265"/>
      <c r="AC240" s="265"/>
      <c r="AD240" s="264"/>
    </row>
    <row r="241" spans="2:30" x14ac:dyDescent="0.2">
      <c r="B241" s="264"/>
      <c r="C241" s="264"/>
      <c r="D241" s="264"/>
      <c r="E241" s="264"/>
      <c r="F241" s="264"/>
      <c r="G241" s="264"/>
      <c r="H241" s="264"/>
      <c r="I241" s="264"/>
      <c r="J241" s="264"/>
      <c r="K241" s="264"/>
      <c r="L241" s="264"/>
      <c r="M241" s="264"/>
      <c r="N241" s="264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  <c r="AA241" s="265"/>
      <c r="AB241" s="265"/>
      <c r="AC241" s="265"/>
      <c r="AD241" s="264"/>
    </row>
    <row r="242" spans="2:30" x14ac:dyDescent="0.2">
      <c r="B242" s="264"/>
      <c r="C242" s="264"/>
      <c r="D242" s="264"/>
      <c r="E242" s="264"/>
      <c r="F242" s="264"/>
      <c r="G242" s="264"/>
      <c r="H242" s="264"/>
      <c r="I242" s="264"/>
      <c r="J242" s="264"/>
      <c r="K242" s="264"/>
      <c r="L242" s="264"/>
      <c r="M242" s="264"/>
      <c r="N242" s="264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  <c r="AA242" s="265"/>
      <c r="AB242" s="265"/>
      <c r="AC242" s="265"/>
      <c r="AD242" s="264"/>
    </row>
    <row r="243" spans="2:30" x14ac:dyDescent="0.2">
      <c r="B243" s="264"/>
      <c r="C243" s="264"/>
      <c r="D243" s="264"/>
      <c r="E243" s="264"/>
      <c r="F243" s="264"/>
      <c r="G243" s="264"/>
      <c r="H243" s="264"/>
      <c r="I243" s="264"/>
      <c r="J243" s="264"/>
      <c r="K243" s="264"/>
      <c r="L243" s="264"/>
      <c r="M243" s="264"/>
      <c r="N243" s="264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  <c r="AA243" s="265"/>
      <c r="AB243" s="265"/>
      <c r="AC243" s="265"/>
      <c r="AD243" s="264"/>
    </row>
    <row r="244" spans="2:30" x14ac:dyDescent="0.2"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  <c r="AA244" s="265"/>
      <c r="AB244" s="265"/>
      <c r="AC244" s="265"/>
      <c r="AD244" s="264"/>
    </row>
    <row r="245" spans="2:30" x14ac:dyDescent="0.2"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64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  <c r="AA245" s="265"/>
      <c r="AB245" s="265"/>
      <c r="AC245" s="265"/>
      <c r="AD245" s="264"/>
    </row>
    <row r="246" spans="2:30" x14ac:dyDescent="0.2">
      <c r="B246" s="264"/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  <c r="AA246" s="265"/>
      <c r="AB246" s="265"/>
      <c r="AC246" s="265"/>
      <c r="AD246" s="264"/>
    </row>
    <row r="247" spans="2:30" x14ac:dyDescent="0.2">
      <c r="B247" s="264"/>
      <c r="C247" s="264"/>
      <c r="D247" s="264"/>
      <c r="E247" s="264"/>
      <c r="F247" s="264"/>
      <c r="G247" s="264"/>
      <c r="H247" s="264"/>
      <c r="I247" s="264"/>
      <c r="J247" s="264"/>
      <c r="K247" s="264"/>
      <c r="L247" s="264"/>
      <c r="M247" s="264"/>
      <c r="N247" s="264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  <c r="AA247" s="265"/>
      <c r="AB247" s="265"/>
      <c r="AC247" s="265"/>
      <c r="AD247" s="264"/>
    </row>
    <row r="248" spans="2:30" x14ac:dyDescent="0.2">
      <c r="B248" s="264"/>
      <c r="C248" s="264"/>
      <c r="D248" s="264"/>
      <c r="E248" s="264"/>
      <c r="F248" s="264"/>
      <c r="G248" s="264"/>
      <c r="H248" s="264"/>
      <c r="I248" s="264"/>
      <c r="J248" s="264"/>
      <c r="K248" s="264"/>
      <c r="L248" s="264"/>
      <c r="M248" s="264"/>
      <c r="N248" s="264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  <c r="AA248" s="265"/>
      <c r="AB248" s="265"/>
      <c r="AC248" s="265"/>
      <c r="AD248" s="264"/>
    </row>
    <row r="249" spans="2:30" x14ac:dyDescent="0.2">
      <c r="B249" s="270"/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  <c r="O249" s="271"/>
      <c r="P249" s="271"/>
      <c r="Q249" s="271"/>
      <c r="R249" s="271"/>
      <c r="S249" s="271"/>
      <c r="T249" s="271"/>
      <c r="U249" s="271"/>
      <c r="V249" s="271"/>
      <c r="W249" s="271"/>
      <c r="X249" s="271"/>
      <c r="Y249" s="271"/>
      <c r="Z249" s="271"/>
      <c r="AA249" s="271"/>
      <c r="AB249" s="271"/>
      <c r="AC249" s="271"/>
      <c r="AD249" s="270"/>
    </row>
    <row r="250" spans="2:30" x14ac:dyDescent="0.2">
      <c r="B250" s="270"/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  <c r="O250" s="271"/>
      <c r="P250" s="271"/>
      <c r="Q250" s="271"/>
      <c r="R250" s="271"/>
      <c r="S250" s="271"/>
      <c r="T250" s="271"/>
      <c r="U250" s="271"/>
      <c r="V250" s="271"/>
      <c r="W250" s="271"/>
      <c r="X250" s="271"/>
      <c r="Y250" s="271"/>
      <c r="Z250" s="271"/>
      <c r="AA250" s="271"/>
      <c r="AB250" s="271"/>
      <c r="AC250" s="271"/>
      <c r="AD250" s="270"/>
    </row>
    <row r="251" spans="2:30" x14ac:dyDescent="0.2">
      <c r="B251" s="270"/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1"/>
      <c r="P251" s="271"/>
      <c r="Q251" s="271"/>
      <c r="R251" s="271"/>
      <c r="S251" s="271"/>
      <c r="T251" s="271"/>
      <c r="U251" s="271"/>
      <c r="V251" s="271"/>
      <c r="W251" s="271"/>
      <c r="X251" s="271"/>
      <c r="Y251" s="271"/>
      <c r="Z251" s="271"/>
      <c r="AA251" s="271"/>
      <c r="AB251" s="271"/>
      <c r="AC251" s="271"/>
      <c r="AD251" s="270"/>
    </row>
    <row r="252" spans="2:30" x14ac:dyDescent="0.2">
      <c r="B252" s="270"/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1"/>
      <c r="P252" s="271"/>
      <c r="Q252" s="271"/>
      <c r="R252" s="271"/>
      <c r="S252" s="271"/>
      <c r="T252" s="271"/>
      <c r="U252" s="271"/>
      <c r="V252" s="271"/>
      <c r="W252" s="271"/>
      <c r="X252" s="271"/>
      <c r="Y252" s="271"/>
      <c r="Z252" s="271"/>
      <c r="AA252" s="271"/>
      <c r="AB252" s="271"/>
      <c r="AC252" s="271"/>
      <c r="AD252" s="270"/>
    </row>
    <row r="253" spans="2:30" x14ac:dyDescent="0.2">
      <c r="B253" s="270"/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1"/>
      <c r="P253" s="271"/>
      <c r="Q253" s="271"/>
      <c r="R253" s="271"/>
      <c r="S253" s="271"/>
      <c r="T253" s="271"/>
      <c r="U253" s="271"/>
      <c r="V253" s="271"/>
      <c r="W253" s="271"/>
      <c r="X253" s="271"/>
      <c r="Y253" s="271"/>
      <c r="Z253" s="271"/>
      <c r="AA253" s="271"/>
      <c r="AB253" s="271"/>
      <c r="AC253" s="271"/>
      <c r="AD253" s="270"/>
    </row>
    <row r="254" spans="2:30" x14ac:dyDescent="0.2">
      <c r="B254" s="270"/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1"/>
      <c r="P254" s="271"/>
      <c r="Q254" s="271"/>
      <c r="R254" s="271"/>
      <c r="S254" s="271"/>
      <c r="T254" s="271"/>
      <c r="U254" s="271"/>
      <c r="V254" s="271"/>
      <c r="W254" s="271"/>
      <c r="X254" s="271"/>
      <c r="Y254" s="271"/>
      <c r="Z254" s="271"/>
      <c r="AA254" s="271"/>
      <c r="AB254" s="271"/>
      <c r="AC254" s="271"/>
      <c r="AD254" s="270"/>
    </row>
  </sheetData>
  <mergeCells count="12">
    <mergeCell ref="AC7:AC8"/>
    <mergeCell ref="AD7:AD8"/>
    <mergeCell ref="B1:AD1"/>
    <mergeCell ref="B3:AD3"/>
    <mergeCell ref="B4:AD4"/>
    <mergeCell ref="B5:AD5"/>
    <mergeCell ref="B6:AD6"/>
    <mergeCell ref="B7:B8"/>
    <mergeCell ref="C7:M7"/>
    <mergeCell ref="O7:O8"/>
    <mergeCell ref="P7:Z7"/>
    <mergeCell ref="AB7:AB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</vt:lpstr>
      <vt:lpstr>PP (EST)</vt:lpstr>
      <vt:lpstr>PP!Área_de_impresión</vt:lpstr>
      <vt:lpstr>'PP (EST)'!Área_de_impresión</vt:lpstr>
      <vt:lpstr>PP!Títulos_a_imprimir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2025-03-12T19:21:08Z</dcterms:created>
  <dcterms:modified xsi:type="dcterms:W3CDTF">2025-04-15T20:12:40Z</dcterms:modified>
</cp:coreProperties>
</file>