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perez\OneDrive - Ministerio de Hacienda\Escritorio\2025\INGRESOS FISCALES PARA INTERNET 2025\"/>
    </mc:Choice>
  </mc:AlternateContent>
  <xr:revisionPtr revIDLastSave="0" documentId="13_ncr:1_{97AA3CFF-591B-4D9F-8E9B-5F7159FC57C1}" xr6:coauthVersionLast="47" xr6:coauthVersionMax="47" xr10:uidLastSave="{00000000-0000-0000-0000-000000000000}"/>
  <bookViews>
    <workbookView xWindow="28680" yWindow="-120" windowWidth="29040" windowHeight="15720" activeTab="1" xr2:uid="{BC1E7471-F24C-43D0-8ACA-A690DD021BBA}"/>
  </bookViews>
  <sheets>
    <sheet name="DGA" sheetId="2" r:id="rId1"/>
    <sheet name="DGA (EST)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'[2]Crédito SPNF (fiscal)'!#REF!</definedName>
    <definedName name="__123Graph_AChart1" hidden="1">'[3]Cable 2'!#REF!</definedName>
    <definedName name="__123Graph_AChart2" hidden="1">'[3]Cable 2'!#REF!</definedName>
    <definedName name="__123Graph_AChart3" hidden="1">'[3]Cable 2'!#REF!</definedName>
    <definedName name="__123Graph_AChart4" hidden="1">'[3]Cable 2'!#REF!</definedName>
    <definedName name="__123Graph_AChart5" hidden="1">'[3]Cable 2'!#REF!</definedName>
    <definedName name="__123Graph_AChart6" hidden="1">'[3]Cable 2'!#REF!</definedName>
    <definedName name="__123Graph_AChart7" hidden="1">'[3]Cable 2'!#REF!</definedName>
    <definedName name="__123Graph_ACurrent" hidden="1">'[3]Cable 2'!#REF!</definedName>
    <definedName name="__123Graph_AREER" hidden="1">[4]ER!#REF!</definedName>
    <definedName name="__123Graph_B" hidden="1">[5]FLUJO!$B$7929:$C$7929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[4]ER!#REF!</definedName>
    <definedName name="__123Graph_C" hidden="1">[5]FLUJO!$B$7936:$C$7936</definedName>
    <definedName name="__123Graph_CREER" hidden="1">[4]ER!#REF!</definedName>
    <definedName name="__123Graph_D" hidden="1">[5]FLUJO!$B$7942:$C$7942</definedName>
    <definedName name="__123Graph_E" hidden="1">[6]PFMON!#REF!</definedName>
    <definedName name="__123Graph_F" hidden="1">#N/A</definedName>
    <definedName name="__123Graph_X" hidden="1">[5]FLUJO!$B$7906:$C$7906</definedName>
    <definedName name="__12INT_RESERVES">#REF!</definedName>
    <definedName name="__1r">#REF!</definedName>
    <definedName name="__2Macros_Import_.qbop">[7]!'[Macros Import].qbop'</definedName>
    <definedName name="__3__123Graph_ACPI_ER_LOG" hidden="1">[4]ER!#REF!</definedName>
    <definedName name="__4__123Graph_BCPI_ER_LOG" hidden="1">[4]ER!#REF!</definedName>
    <definedName name="__5__123Graph_BIBA_IBRD" hidden="1">[4]WB!#REF!</definedName>
    <definedName name="__6B.2_B.3">#REF!</definedName>
    <definedName name="__7B.4___5">#REF!</definedName>
    <definedName name="__8CONSOL_B2">#REF!</definedName>
    <definedName name="__9CONSOL_DEPOSITS">'[8]A 11'!#REF!</definedName>
    <definedName name="__AUS1">#N/A</definedName>
    <definedName name="__BOP2">[9]BoP!#REF!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[9]RES!#REF!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">#N/A</definedName>
    <definedName name="_10__123Graph_AWB_ADJ_PRJ" hidden="1">[10]WB!$Q$255:$AK$255</definedName>
    <definedName name="_10FA_L">#REF!</definedName>
    <definedName name="_11__123Graph_BCPI_ER_LOG" hidden="1">[10]ER!#REF!</definedName>
    <definedName name="_11GAZ_LIABS">#REF!</definedName>
    <definedName name="_12__123Graph_BIBA_IBRD" hidden="1">[10]WB!#REF!</definedName>
    <definedName name="_12INT_RESERVES">#REF!</definedName>
    <definedName name="_15Macros_Import_.qbop">[7]!'[Macros Import].qbop'</definedName>
    <definedName name="_16__123Graph_BWB_ADJ_PRJ" hidden="1">[10]WB!$Q$257:$AK$257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[10]ER!#REF!</definedName>
    <definedName name="_20__123Graph_XREALEX_WAGE" hidden="1">[11]PRIVATE!#REF!</definedName>
    <definedName name="_24Macros_Import_.qbop">[12]!'[Macros Import].qbop'</definedName>
    <definedName name="_25__123Graph_ACPI_ER_LOG" hidden="1">[13]ER!#REF!</definedName>
    <definedName name="_26__123Graph_BCPI_ER_LOG" hidden="1">[13]ER!#REF!</definedName>
    <definedName name="_27__123Graph_ACPI_ER_LOG" hidden="1">[4]ER!#REF!</definedName>
    <definedName name="_27__123Graph_BIBA_IBRD" hidden="1">[13]WB!#REF!</definedName>
    <definedName name="_27_0CUADRO_N__4.">[14]monthly!#REF!</definedName>
    <definedName name="_28B.2_B.3">#REF!</definedName>
    <definedName name="_29B.4___5">#REF!</definedName>
    <definedName name="_2IMPRESION">#REF!</definedName>
    <definedName name="_2Macros_Import_.qbop">[15]!'[Macros Import].qbop'</definedName>
    <definedName name="_3">#N/A</definedName>
    <definedName name="_3.__No_club_de_París__Después_del_30_Jun_84">#N/A</definedName>
    <definedName name="_3__123Graph_ACPI_ER_LOG" hidden="1">[4]ER!#REF!</definedName>
    <definedName name="_30CONSOL_B2">#REF!</definedName>
    <definedName name="_31_0GRÁFICO_N_10.2">[14]monthly!#REF!</definedName>
    <definedName name="_31CONSOL_DEPOSITS">'[16]A 11'!#REF!</definedName>
    <definedName name="_32FA_L">#REF!</definedName>
    <definedName name="_33GAZ_LIABS">#REF!</definedName>
    <definedName name="_34INT_RESERVES">#REF!</definedName>
    <definedName name="_39__123Graph_BCPI_ER_LOG" hidden="1">[4]ER!#REF!</definedName>
    <definedName name="_4">#N/A</definedName>
    <definedName name="_4__123Graph_BCPI_ER_LOG" hidden="1">[4]ER!#REF!</definedName>
    <definedName name="_5">#N/A</definedName>
    <definedName name="_5__123Graph_BIBA_IBRD" hidden="1">[4]WB!#REF!</definedName>
    <definedName name="_51__123Graph_BIBA_IBRD" hidden="1">[4]WB!#REF!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[10]WB!$Q$62:$AK$62</definedName>
    <definedName name="_68CONSOL_DEPOSITS">'[8]A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'[17]A 11'!#REF!</definedName>
    <definedName name="_AUS1">#N/A</definedName>
    <definedName name="_BOP2">[18]BoP!#REF!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'[19]shared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[18]RES!#REF!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[20]R7!$A$1:$G$31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'[19]shared data'!$A$1:$G$71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">[21]!'[Macros Import].qbop'</definedName>
    <definedName name="A_impresión_IM">'[22]ponder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'[1]Imp:DSA output'!$C$9:$R$464</definedName>
    <definedName name="AMORTI">#N/A</definedName>
    <definedName name="ANEXO2">[23]BCP!#REF!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0">DGA!$B$3:$AD$32</definedName>
    <definedName name="_xlnm.Print_Area">'[24]Table 1'!#REF!</definedName>
    <definedName name="AREACONSTRUCCIO">#REF!</definedName>
    <definedName name="ASAU">#N/A</definedName>
    <definedName name="ASAU1">#N/A</definedName>
    <definedName name="asd">'[25]SPNF Acuerdo Incl. Int.'!asd</definedName>
    <definedName name="ASO">#REF!</definedName>
    <definedName name="atrade">[7]!atrade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'[2]Crédito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'[2]Crédito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[26]!BFLD_DF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[27]Q6!$E$28:$AH$28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[23]BCP!#REF!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[27]Q6!$E$26:$AH$26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[23]BCP!#REF!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[23]BCP!#REF!</definedName>
    <definedName name="CYEAR2021">[28]Coal!$B$583:$J$583</definedName>
    <definedName name="CYEAR2022">[28]Coal!$K$583:$V$583</definedName>
    <definedName name="CYEAR2023">[28]Coal!$W$583:$AH$583</definedName>
    <definedName name="CYEAR2024">[28]Coal!$AI$583:$AT$583</definedName>
    <definedName name="CYEAR2025">[28]Coal!$AU$583:$AX$583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'[19]shared data'!$S$8:$S$155</definedName>
    <definedName name="DATES_A">'[19]shared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[29]NPV!$B$28</definedName>
    <definedName name="Discount_NC">[29]NPV!#REF!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[23]BCP!#REF!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[30]Main!$AB$25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[23]BCP!#REF!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'[31]Empresas Publicas detalle'!#REF!</definedName>
    <definedName name="GGB_NGDP">#N/A</definedName>
    <definedName name="GL_Z">#REF!</definedName>
    <definedName name="GOB">#N/A</definedName>
    <definedName name="Grace_IDA">[29]NPV!$B$25</definedName>
    <definedName name="Grace_NC">[29]NPV!#REF!</definedName>
    <definedName name="GUIL">#N/A</definedName>
    <definedName name="GUIL1">#N/A</definedName>
    <definedName name="GYEAR2021">[28]Gold!$B$583:$J$583</definedName>
    <definedName name="GYEAR2022">[28]Gold!$K$583:$U$583</definedName>
    <definedName name="HEADING">#REF!</definedName>
    <definedName name="Heading39">'[19]shared data'!$A$1:$G$5</definedName>
    <definedName name="hhh">#N/A</definedName>
    <definedName name="HTML_CodePage" hidden="1">1252</definedName>
    <definedName name="HTML_Control" localSheetId="0" hidden="1">{"'para SB'!$A$1318:$F$1381"}</definedName>
    <definedName name="HTML_Control" localSheetId="1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[23]BCP!#REF!</definedName>
    <definedName name="INGRESOS">#REF!</definedName>
    <definedName name="INPUT_2">[9]Input!#REF!</definedName>
    <definedName name="INPUT_4">[9]Input!#REF!</definedName>
    <definedName name="INTERES">#N/A</definedName>
    <definedName name="Interest_IDA">[29]NPV!$B$27</definedName>
    <definedName name="Interest_NC">[29]NPV!#REF!</definedName>
    <definedName name="InterestRate">#REF!</definedName>
    <definedName name="IPC">[32]ipc!#REF!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[29]NPV!$B$26</definedName>
    <definedName name="Maturity_NC">[29]NPV!#REF!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[7]!mflowsa</definedName>
    <definedName name="mflowsq">[7]!mflowsq</definedName>
    <definedName name="MIDDLE">#REF!</definedName>
    <definedName name="MISC4">[9]OUTPUT!#REF!</definedName>
    <definedName name="MN">[23]BCP!#REF!</definedName>
    <definedName name="MNP">[23]BCP!#REF!</definedName>
    <definedName name="MPETROLEO">#REF!</definedName>
    <definedName name="mstocksa">[7]!mstocksa</definedName>
    <definedName name="mstocksq">[7]!mstocksq</definedName>
    <definedName name="n">#REF!</definedName>
    <definedName name="names">'[19]shared data'!$B$7:$O$7</definedName>
    <definedName name="NAMES_A">'[19]shared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[33]QEDS!$11:$11</definedName>
    <definedName name="nmColumnHeader">[33]QEDS!$2:$2</definedName>
    <definedName name="nmData">[33]QEDS!$B$3:$F$9</definedName>
    <definedName name="NMG_RG">#N/A</definedName>
    <definedName name="nmIndexTable">[33]QEDS!$13:$13</definedName>
    <definedName name="nmReportFooter">[33]QEDS!$10:$10</definedName>
    <definedName name="nmReportHeader">[33]QEDS!$1:$1</definedName>
    <definedName name="nmRowHeader">[33]QEDS!$A$3:$A$9</definedName>
    <definedName name="nmScale">[33]QEDS!$12:$12</definedName>
    <definedName name="NNN">#REF!</definedName>
    <definedName name="no" hidden="1">'[2]Crédito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[34]UPLOAD!#REF!</definedName>
    <definedName name="NOTITLES">#REF!</definedName>
    <definedName name="NTDD_RG">[26]!NTDD_RG</definedName>
    <definedName name="NX">#N/A</definedName>
    <definedName name="NX_R">#N/A</definedName>
    <definedName name="NXG_RG">#N/A</definedName>
    <definedName name="NYEAR2021">[28]Nickel!$B$583:$J$583</definedName>
    <definedName name="NYEAR2022">[28]Nickel!$K$583:$V$583</definedName>
    <definedName name="NYEAR2023">[28]Nickel!$W$583:$AH$583</definedName>
    <definedName name="NYEAR2024">[28]Nickel!$AI$583:$AT$583</definedName>
    <definedName name="NYEAR2025">[28]Nickel!$AU$583:$BF$583</definedName>
    <definedName name="OCTUBRE">#N/A</definedName>
    <definedName name="OECD_Table">#REF!</definedName>
    <definedName name="OnShow">'[25]SPNF Acuerdo Incl. Int.'!OnShow</definedName>
    <definedName name="Otr_Inst_Banc_40G">#REF!</definedName>
    <definedName name="Pan_Bancario_50G">#REF!</definedName>
    <definedName name="Pan_Monet_30G">#REF!</definedName>
    <definedName name="Path_Data">'[19]shared data'!$B$8</definedName>
    <definedName name="Path_System">'[19]shared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[30]Links!$A$1:$F$33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[29]FSUOUT!$B$2:$V$32</definedName>
    <definedName name="Prog1998">'[35]2003'!#REF!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'[36]Quarterly Raw Data'!#REF!</definedName>
    <definedName name="qqq" localSheetId="0" hidden="1">{#N/A,#N/A,FALSE,"EXTRABUDGT"}</definedName>
    <definedName name="qqq" localSheetId="1" hidden="1">{#N/A,#N/A,FALSE,"EXTRABUDGT"}</definedName>
    <definedName name="qqq" hidden="1">{#N/A,#N/A,FALSE,"EXTRABUDGT"}</definedName>
    <definedName name="QTAB7">'[36]Quarterly MacroFlow'!#REF!</definedName>
    <definedName name="QTAB7A">'[36]Quarterly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 localSheetId="1">[42]Hoja2!$1:$1048576</definedName>
    <definedName name="rita">[37]Hoja2!$1:$1048576</definedName>
    <definedName name="rngErrorSort">[30]ErrCheck!$A$4</definedName>
    <definedName name="rngLastSave">[30]Main!$G$19</definedName>
    <definedName name="rngLastSent">[30]Main!$G$18</definedName>
    <definedName name="rngLastUpdate">[30]Links!$D$2</definedName>
    <definedName name="rngNeedsUpdate">[30]Links!$E$2</definedName>
    <definedName name="rngQuestChecked">[30]ErrCheck!$A$3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'[25]SPNF Acuerdo Incl. Int.'!spnf</definedName>
    <definedName name="START">#REF!</definedName>
    <definedName name="STFQTAB">#REF!</definedName>
    <definedName name="STOP">#REF!</definedName>
    <definedName name="SUM">[4]BoP!$E$313:$BE$365</definedName>
    <definedName name="SUPLI">#N/A</definedName>
    <definedName name="SUPLIDORES">#N/A</definedName>
    <definedName name="Tab25a">#REF!</definedName>
    <definedName name="Tab25b">#REF!</definedName>
    <definedName name="Table__47">[38]RED47!$A$1:$I$53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'[19]shared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[39]A!$A$1:$T$54</definedName>
    <definedName name="tblChecks">[30]ErrCheck!$A$3:$E$5</definedName>
    <definedName name="tblLinks">[30]Links!$A$4:$F$33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[27]Q5!$E$23:$AH$23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[40]BCC!$A$1:$N$821,[40]BCC!$A$822:$N$1624</definedName>
    <definedName name="TOTAL">#N/A</definedName>
    <definedName name="Trade">#REF!</definedName>
    <definedName name="TRADE3">[9]Trade!#REF!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'[25]SPNF Acuerdo Incl. Int.'!will</definedName>
    <definedName name="WPCP33_D">#REF!</definedName>
    <definedName name="WPCP33pch">#REF!</definedName>
    <definedName name="wrn.BANKS." localSheetId="0" hidden="1">{#N/A,#N/A,FALSE,"BANKS"}</definedName>
    <definedName name="wrn.BANKS." localSheetId="1" hidden="1">{#N/A,#N/A,FALSE,"BANKS"}</definedName>
    <definedName name="wrn.BANKS." hidden="1">{#N/A,#N/A,FALSE,"BANKS"}</definedName>
    <definedName name="wrn.BOP." localSheetId="0" hidden="1">{#N/A,#N/A,FALSE,"BOP"}</definedName>
    <definedName name="wrn.BOP." localSheetId="1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localSheetId="1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localSheetId="1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localSheetId="1" hidden="1">{#N/A,#N/A,FALSE,"DEPO"}</definedName>
    <definedName name="wrn.DEPO." hidden="1">{#N/A,#N/A,FALSE,"DEPO"}</definedName>
    <definedName name="wrn.EXCISE." localSheetId="0" hidden="1">{#N/A,#N/A,FALSE,"EXCISE"}</definedName>
    <definedName name="wrn.EXCISE." localSheetId="1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localSheetId="1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localSheetId="1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localSheetId="1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localSheetId="1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localSheetId="1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localSheetId="1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localSheetId="1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localSheetId="1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localSheetId="1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localSheetId="1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hidden="1">{"MONA",#N/A,FALSE,"S"}</definedName>
    <definedName name="wrn.MS." localSheetId="0" hidden="1">{#N/A,#N/A,FALSE,"MS"}</definedName>
    <definedName name="wrn.MS." localSheetId="1" hidden="1">{#N/A,#N/A,FALSE,"MS"}</definedName>
    <definedName name="wrn.MS." hidden="1">{#N/A,#N/A,FALSE,"MS"}</definedName>
    <definedName name="wrn.NBG." localSheetId="0" hidden="1">{#N/A,#N/A,FALSE,"NBG"}</definedName>
    <definedName name="wrn.NBG." localSheetId="1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localSheetId="1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localSheetId="1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localSheetId="1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localSheetId="1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localSheetId="1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localSheetId="1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localSheetId="1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localSheetId="1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localSheetId="1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localSheetId="1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localSheetId="1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localSheetId="1" hidden="1">{#N/A,#N/A,FALSE,"WAGES"}</definedName>
    <definedName name="wrn.WAGES." hidden="1">{#N/A,#N/A,FALSE,"WAGES"}</definedName>
    <definedName name="wrn.WEO." localSheetId="0" hidden="1">{"WEO",#N/A,FALSE,"T"}</definedName>
    <definedName name="wrn.WEO." localSheetId="1" hidden="1">{"WEO",#N/A,FALSE,"T"}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'[19]shared data'!$A$1:$A$77</definedName>
    <definedName name="xxWRS_2">#REF!</definedName>
    <definedName name="xxWRS_3">#REF!</definedName>
    <definedName name="xxWRS_4">[29]Q5!$A$1:$A$104</definedName>
    <definedName name="xxWRS_5">[29]Q6!$A$1:$A$160</definedName>
    <definedName name="xxWRS_6">[29]Q7!$A$1:$A$59</definedName>
    <definedName name="xxWRS_7">[29]Q5!$A$1:$A$109</definedName>
    <definedName name="xxWRS_8">[29]Q6!$A$1:$A$162</definedName>
    <definedName name="xxWRS_9">[29]Q7!$A$1:$A$61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Y">#N/A</definedName>
    <definedName name="YY1A">#N/A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9" i="5" l="1"/>
  <c r="AC29" i="5"/>
  <c r="AB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AB28" i="5"/>
  <c r="AB27" i="5" s="1"/>
  <c r="AB26" i="5" s="1"/>
  <c r="N28" i="5"/>
  <c r="M28" i="5"/>
  <c r="L28" i="5"/>
  <c r="K28" i="5"/>
  <c r="K27" i="5" s="1"/>
  <c r="K26" i="5" s="1"/>
  <c r="J28" i="5"/>
  <c r="J27" i="5" s="1"/>
  <c r="J26" i="5" s="1"/>
  <c r="I28" i="5"/>
  <c r="I27" i="5" s="1"/>
  <c r="I26" i="5" s="1"/>
  <c r="H28" i="5"/>
  <c r="G28" i="5"/>
  <c r="F28" i="5"/>
  <c r="E28" i="5"/>
  <c r="E27" i="5" s="1"/>
  <c r="E26" i="5" s="1"/>
  <c r="D28" i="5"/>
  <c r="D27" i="5" s="1"/>
  <c r="D26" i="5" s="1"/>
  <c r="C28" i="5"/>
  <c r="O28" i="5" s="1"/>
  <c r="AA27" i="5"/>
  <c r="AA26" i="5" s="1"/>
  <c r="Z27" i="5"/>
  <c r="Z26" i="5" s="1"/>
  <c r="Y27" i="5"/>
  <c r="Y26" i="5" s="1"/>
  <c r="X27" i="5"/>
  <c r="W27" i="5"/>
  <c r="V27" i="5"/>
  <c r="U27" i="5"/>
  <c r="U26" i="5" s="1"/>
  <c r="T27" i="5"/>
  <c r="T26" i="5" s="1"/>
  <c r="S27" i="5"/>
  <c r="S26" i="5" s="1"/>
  <c r="R27" i="5"/>
  <c r="Q27" i="5"/>
  <c r="P27" i="5"/>
  <c r="N27" i="5"/>
  <c r="N26" i="5" s="1"/>
  <c r="M27" i="5"/>
  <c r="M26" i="5" s="1"/>
  <c r="L27" i="5"/>
  <c r="H27" i="5"/>
  <c r="H26" i="5" s="1"/>
  <c r="G27" i="5"/>
  <c r="G26" i="5" s="1"/>
  <c r="F27" i="5"/>
  <c r="X26" i="5"/>
  <c r="W26" i="5"/>
  <c r="V26" i="5"/>
  <c r="R26" i="5"/>
  <c r="Q26" i="5"/>
  <c r="P26" i="5"/>
  <c r="L26" i="5"/>
  <c r="F26" i="5"/>
  <c r="AB25" i="5"/>
  <c r="N25" i="5"/>
  <c r="M25" i="5"/>
  <c r="L25" i="5"/>
  <c r="K25" i="5"/>
  <c r="J25" i="5"/>
  <c r="I25" i="5"/>
  <c r="H25" i="5"/>
  <c r="O25" i="5" s="1"/>
  <c r="AC25" i="5" s="1"/>
  <c r="G25" i="5"/>
  <c r="F25" i="5"/>
  <c r="E25" i="5"/>
  <c r="D25" i="5"/>
  <c r="C25" i="5"/>
  <c r="AB24" i="5"/>
  <c r="N24" i="5"/>
  <c r="M24" i="5"/>
  <c r="M22" i="5" s="1"/>
  <c r="L24" i="5"/>
  <c r="K24" i="5"/>
  <c r="J24" i="5"/>
  <c r="I24" i="5"/>
  <c r="H24" i="5"/>
  <c r="G24" i="5"/>
  <c r="G22" i="5" s="1"/>
  <c r="F24" i="5"/>
  <c r="E24" i="5"/>
  <c r="D24" i="5"/>
  <c r="C24" i="5"/>
  <c r="O24" i="5" s="1"/>
  <c r="AB23" i="5"/>
  <c r="AB22" i="5" s="1"/>
  <c r="N23" i="5"/>
  <c r="M23" i="5"/>
  <c r="L23" i="5"/>
  <c r="L22" i="5" s="1"/>
  <c r="K23" i="5"/>
  <c r="K22" i="5" s="1"/>
  <c r="J23" i="5"/>
  <c r="J22" i="5" s="1"/>
  <c r="I23" i="5"/>
  <c r="H23" i="5"/>
  <c r="G23" i="5"/>
  <c r="F23" i="5"/>
  <c r="F22" i="5" s="1"/>
  <c r="E23" i="5"/>
  <c r="E22" i="5" s="1"/>
  <c r="D23" i="5"/>
  <c r="D22" i="5" s="1"/>
  <c r="C23" i="5"/>
  <c r="O23" i="5" s="1"/>
  <c r="AA22" i="5"/>
  <c r="Z22" i="5"/>
  <c r="Y22" i="5"/>
  <c r="X22" i="5"/>
  <c r="W22" i="5"/>
  <c r="V22" i="5"/>
  <c r="U22" i="5"/>
  <c r="T22" i="5"/>
  <c r="S22" i="5"/>
  <c r="R22" i="5"/>
  <c r="Q22" i="5"/>
  <c r="P22" i="5"/>
  <c r="N22" i="5"/>
  <c r="I22" i="5"/>
  <c r="H22" i="5"/>
  <c r="C22" i="5"/>
  <c r="AB21" i="5"/>
  <c r="N21" i="5"/>
  <c r="N20" i="5" s="1"/>
  <c r="N19" i="5" s="1"/>
  <c r="M21" i="5"/>
  <c r="M20" i="5" s="1"/>
  <c r="M19" i="5" s="1"/>
  <c r="L21" i="5"/>
  <c r="L20" i="5" s="1"/>
  <c r="L19" i="5" s="1"/>
  <c r="K21" i="5"/>
  <c r="J21" i="5"/>
  <c r="I21" i="5"/>
  <c r="H21" i="5"/>
  <c r="H20" i="5" s="1"/>
  <c r="H19" i="5" s="1"/>
  <c r="G21" i="5"/>
  <c r="G20" i="5" s="1"/>
  <c r="G19" i="5" s="1"/>
  <c r="F21" i="5"/>
  <c r="F20" i="5" s="1"/>
  <c r="F19" i="5" s="1"/>
  <c r="E21" i="5"/>
  <c r="D21" i="5"/>
  <c r="C21" i="5"/>
  <c r="O21" i="5" s="1"/>
  <c r="AB20" i="5"/>
  <c r="AB19" i="5" s="1"/>
  <c r="AA20" i="5"/>
  <c r="Z20" i="5"/>
  <c r="Y20" i="5"/>
  <c r="X20" i="5"/>
  <c r="X19" i="5" s="1"/>
  <c r="W20" i="5"/>
  <c r="W19" i="5" s="1"/>
  <c r="V20" i="5"/>
  <c r="V19" i="5" s="1"/>
  <c r="V8" i="5" s="1"/>
  <c r="V30" i="5" s="1"/>
  <c r="U20" i="5"/>
  <c r="T20" i="5"/>
  <c r="S20" i="5"/>
  <c r="R20" i="5"/>
  <c r="R19" i="5" s="1"/>
  <c r="Q20" i="5"/>
  <c r="Q19" i="5" s="1"/>
  <c r="P20" i="5"/>
  <c r="P19" i="5" s="1"/>
  <c r="P8" i="5" s="1"/>
  <c r="P30" i="5" s="1"/>
  <c r="K20" i="5"/>
  <c r="K19" i="5" s="1"/>
  <c r="J20" i="5"/>
  <c r="J19" i="5" s="1"/>
  <c r="I20" i="5"/>
  <c r="E20" i="5"/>
  <c r="E19" i="5" s="1"/>
  <c r="D20" i="5"/>
  <c r="D19" i="5" s="1"/>
  <c r="C20" i="5"/>
  <c r="AA19" i="5"/>
  <c r="Z19" i="5"/>
  <c r="Z8" i="5" s="1"/>
  <c r="Z30" i="5" s="1"/>
  <c r="Y19" i="5"/>
  <c r="U19" i="5"/>
  <c r="T19" i="5"/>
  <c r="T8" i="5" s="1"/>
  <c r="T30" i="5" s="1"/>
  <c r="S19" i="5"/>
  <c r="I19" i="5"/>
  <c r="C19" i="5"/>
  <c r="AB18" i="5"/>
  <c r="N18" i="5"/>
  <c r="M18" i="5"/>
  <c r="L18" i="5"/>
  <c r="L9" i="5" s="1"/>
  <c r="K18" i="5"/>
  <c r="J18" i="5"/>
  <c r="I18" i="5"/>
  <c r="H18" i="5"/>
  <c r="G18" i="5"/>
  <c r="F18" i="5"/>
  <c r="F9" i="5" s="1"/>
  <c r="E18" i="5"/>
  <c r="D18" i="5"/>
  <c r="C18" i="5"/>
  <c r="O18" i="5" s="1"/>
  <c r="AB17" i="5"/>
  <c r="N17" i="5"/>
  <c r="M17" i="5"/>
  <c r="L17" i="5"/>
  <c r="K17" i="5"/>
  <c r="J17" i="5"/>
  <c r="I17" i="5"/>
  <c r="H17" i="5"/>
  <c r="G17" i="5"/>
  <c r="F17" i="5"/>
  <c r="E17" i="5"/>
  <c r="D17" i="5"/>
  <c r="C17" i="5"/>
  <c r="O17" i="5" s="1"/>
  <c r="AC17" i="5" s="1"/>
  <c r="AB16" i="5"/>
  <c r="N16" i="5"/>
  <c r="M16" i="5"/>
  <c r="L16" i="5"/>
  <c r="K16" i="5"/>
  <c r="J16" i="5"/>
  <c r="I16" i="5"/>
  <c r="H16" i="5"/>
  <c r="G16" i="5"/>
  <c r="F16" i="5"/>
  <c r="E16" i="5"/>
  <c r="D16" i="5"/>
  <c r="C16" i="5"/>
  <c r="O16" i="5" s="1"/>
  <c r="AB15" i="5"/>
  <c r="N15" i="5"/>
  <c r="M15" i="5"/>
  <c r="L15" i="5"/>
  <c r="K15" i="5"/>
  <c r="J15" i="5"/>
  <c r="I15" i="5"/>
  <c r="H15" i="5"/>
  <c r="G15" i="5"/>
  <c r="F15" i="5"/>
  <c r="E15" i="5"/>
  <c r="D15" i="5"/>
  <c r="C15" i="5"/>
  <c r="O15" i="5" s="1"/>
  <c r="AB14" i="5"/>
  <c r="AB12" i="5" s="1"/>
  <c r="N14" i="5"/>
  <c r="M14" i="5"/>
  <c r="L14" i="5"/>
  <c r="K14" i="5"/>
  <c r="J14" i="5"/>
  <c r="J12" i="5" s="1"/>
  <c r="I14" i="5"/>
  <c r="H14" i="5"/>
  <c r="G14" i="5"/>
  <c r="F14" i="5"/>
  <c r="E14" i="5"/>
  <c r="D14" i="5"/>
  <c r="D12" i="5" s="1"/>
  <c r="C14" i="5"/>
  <c r="O14" i="5" s="1"/>
  <c r="AB13" i="5"/>
  <c r="N13" i="5"/>
  <c r="N12" i="5" s="1"/>
  <c r="N9" i="5" s="1"/>
  <c r="M13" i="5"/>
  <c r="M12" i="5" s="1"/>
  <c r="M9" i="5" s="1"/>
  <c r="L13" i="5"/>
  <c r="K13" i="5"/>
  <c r="J13" i="5"/>
  <c r="I13" i="5"/>
  <c r="I12" i="5" s="1"/>
  <c r="H13" i="5"/>
  <c r="H12" i="5" s="1"/>
  <c r="H9" i="5" s="1"/>
  <c r="G13" i="5"/>
  <c r="G12" i="5" s="1"/>
  <c r="G9" i="5" s="1"/>
  <c r="F13" i="5"/>
  <c r="E13" i="5"/>
  <c r="D13" i="5"/>
  <c r="C13" i="5"/>
  <c r="C12" i="5" s="1"/>
  <c r="AA12" i="5"/>
  <c r="Z12" i="5"/>
  <c r="Y12" i="5"/>
  <c r="X12" i="5"/>
  <c r="W12" i="5"/>
  <c r="V12" i="5"/>
  <c r="U12" i="5"/>
  <c r="T12" i="5"/>
  <c r="S12" i="5"/>
  <c r="R12" i="5"/>
  <c r="Q12" i="5"/>
  <c r="P12" i="5"/>
  <c r="L12" i="5"/>
  <c r="K12" i="5"/>
  <c r="F12" i="5"/>
  <c r="E12" i="5"/>
  <c r="AB11" i="5"/>
  <c r="AB9" i="5" s="1"/>
  <c r="AB8" i="5" s="1"/>
  <c r="AB30" i="5" s="1"/>
  <c r="N11" i="5"/>
  <c r="M11" i="5"/>
  <c r="L11" i="5"/>
  <c r="K11" i="5"/>
  <c r="K10" i="5" s="1"/>
  <c r="J11" i="5"/>
  <c r="J9" i="5" s="1"/>
  <c r="I11" i="5"/>
  <c r="I10" i="5" s="1"/>
  <c r="H11" i="5"/>
  <c r="G11" i="5"/>
  <c r="F11" i="5"/>
  <c r="E11" i="5"/>
  <c r="E10" i="5" s="1"/>
  <c r="D11" i="5"/>
  <c r="D9" i="5" s="1"/>
  <c r="D8" i="5" s="1"/>
  <c r="D30" i="5" s="1"/>
  <c r="C11" i="5"/>
  <c r="O11" i="5" s="1"/>
  <c r="AA10" i="5"/>
  <c r="Z10" i="5"/>
  <c r="Y10" i="5"/>
  <c r="X10" i="5"/>
  <c r="W10" i="5"/>
  <c r="V10" i="5"/>
  <c r="U10" i="5"/>
  <c r="T10" i="5"/>
  <c r="S10" i="5"/>
  <c r="R10" i="5"/>
  <c r="Q10" i="5"/>
  <c r="P10" i="5"/>
  <c r="N10" i="5"/>
  <c r="M10" i="5"/>
  <c r="L10" i="5"/>
  <c r="H10" i="5"/>
  <c r="G10" i="5"/>
  <c r="F10" i="5"/>
  <c r="AA9" i="5"/>
  <c r="Z9" i="5"/>
  <c r="Y9" i="5"/>
  <c r="Y8" i="5" s="1"/>
  <c r="Y30" i="5" s="1"/>
  <c r="X9" i="5"/>
  <c r="X8" i="5" s="1"/>
  <c r="X30" i="5" s="1"/>
  <c r="W9" i="5"/>
  <c r="W8" i="5" s="1"/>
  <c r="W30" i="5" s="1"/>
  <c r="V9" i="5"/>
  <c r="U9" i="5"/>
  <c r="T9" i="5"/>
  <c r="S9" i="5"/>
  <c r="S8" i="5" s="1"/>
  <c r="S30" i="5" s="1"/>
  <c r="R9" i="5"/>
  <c r="R8" i="5" s="1"/>
  <c r="R30" i="5" s="1"/>
  <c r="Q9" i="5"/>
  <c r="Q8" i="5" s="1"/>
  <c r="Q30" i="5" s="1"/>
  <c r="P9" i="5"/>
  <c r="K9" i="5"/>
  <c r="K8" i="5" s="1"/>
  <c r="K30" i="5" s="1"/>
  <c r="E9" i="5"/>
  <c r="AA8" i="5"/>
  <c r="U8" i="5"/>
  <c r="AC14" i="5" l="1"/>
  <c r="AD14" i="5"/>
  <c r="AD16" i="5"/>
  <c r="AC16" i="5"/>
  <c r="AC21" i="5"/>
  <c r="O20" i="5"/>
  <c r="AD21" i="5"/>
  <c r="AC24" i="5"/>
  <c r="AD24" i="5"/>
  <c r="AC11" i="5"/>
  <c r="O10" i="5"/>
  <c r="AD11" i="5"/>
  <c r="J8" i="5"/>
  <c r="J30" i="5" s="1"/>
  <c r="AC15" i="5"/>
  <c r="AD15" i="5"/>
  <c r="L8" i="5"/>
  <c r="L30" i="5" s="1"/>
  <c r="AC23" i="5"/>
  <c r="O22" i="5"/>
  <c r="AD23" i="5"/>
  <c r="U30" i="5"/>
  <c r="AA30" i="5"/>
  <c r="G8" i="5"/>
  <c r="G30" i="5" s="1"/>
  <c r="M8" i="5"/>
  <c r="M30" i="5" s="1"/>
  <c r="AC28" i="5"/>
  <c r="O27" i="5"/>
  <c r="AD28" i="5"/>
  <c r="F8" i="5"/>
  <c r="F30" i="5" s="1"/>
  <c r="E8" i="5"/>
  <c r="E30" i="5" s="1"/>
  <c r="H8" i="5"/>
  <c r="H30" i="5" s="1"/>
  <c r="N8" i="5"/>
  <c r="N30" i="5" s="1"/>
  <c r="AC18" i="5"/>
  <c r="AD18" i="5"/>
  <c r="C10" i="5"/>
  <c r="D10" i="5"/>
  <c r="J10" i="5"/>
  <c r="AB10" i="5"/>
  <c r="O13" i="5"/>
  <c r="C27" i="5"/>
  <c r="C26" i="5" s="1"/>
  <c r="C9" i="5"/>
  <c r="C8" i="5" s="1"/>
  <c r="I9" i="5"/>
  <c r="I8" i="5" s="1"/>
  <c r="I30" i="5" s="1"/>
  <c r="AD22" i="5" l="1"/>
  <c r="AC22" i="5"/>
  <c r="AD20" i="5"/>
  <c r="AC20" i="5"/>
  <c r="O19" i="5"/>
  <c r="AD10" i="5"/>
  <c r="AC10" i="5"/>
  <c r="C30" i="5"/>
  <c r="AD13" i="5"/>
  <c r="AC13" i="5"/>
  <c r="O12" i="5"/>
  <c r="AD27" i="5"/>
  <c r="AC27" i="5"/>
  <c r="O26" i="5"/>
  <c r="AD12" i="5" l="1"/>
  <c r="AC12" i="5"/>
  <c r="O9" i="5"/>
  <c r="AD19" i="5"/>
  <c r="AC19" i="5"/>
  <c r="AD26" i="5"/>
  <c r="AC26" i="5"/>
  <c r="AC9" i="5" l="1"/>
  <c r="AD9" i="5"/>
  <c r="O8" i="5"/>
  <c r="O30" i="5" l="1"/>
  <c r="AC8" i="5"/>
  <c r="AD8" i="5"/>
  <c r="AD30" i="5" l="1"/>
  <c r="AC30" i="5"/>
  <c r="AB31" i="2" l="1"/>
  <c r="AC31" i="2" s="1"/>
  <c r="AC29" i="2"/>
  <c r="AD29" i="2" s="1"/>
  <c r="AB29" i="2"/>
  <c r="O29" i="2"/>
  <c r="AC28" i="2"/>
  <c r="AD28" i="2" s="1"/>
  <c r="AB28" i="2"/>
  <c r="AB27" i="2" s="1"/>
  <c r="O28" i="2"/>
  <c r="AA27" i="2"/>
  <c r="AA26" i="2" s="1"/>
  <c r="Z27" i="2"/>
  <c r="Z26" i="2" s="1"/>
  <c r="Y27" i="2"/>
  <c r="X27" i="2"/>
  <c r="X26" i="2" s="1"/>
  <c r="W27" i="2"/>
  <c r="V27" i="2"/>
  <c r="U27" i="2"/>
  <c r="U26" i="2" s="1"/>
  <c r="T27" i="2"/>
  <c r="T26" i="2" s="1"/>
  <c r="S27" i="2"/>
  <c r="R27" i="2"/>
  <c r="R26" i="2" s="1"/>
  <c r="Q27" i="2"/>
  <c r="P27" i="2"/>
  <c r="O27" i="2"/>
  <c r="O26" i="2" s="1"/>
  <c r="N27" i="2"/>
  <c r="N26" i="2" s="1"/>
  <c r="M27" i="2"/>
  <c r="L27" i="2"/>
  <c r="L26" i="2" s="1"/>
  <c r="K27" i="2"/>
  <c r="J27" i="2"/>
  <c r="I27" i="2"/>
  <c r="I26" i="2" s="1"/>
  <c r="H27" i="2"/>
  <c r="H26" i="2" s="1"/>
  <c r="G27" i="2"/>
  <c r="F27" i="2"/>
  <c r="F26" i="2" s="1"/>
  <c r="E27" i="2"/>
  <c r="D27" i="2"/>
  <c r="C27" i="2"/>
  <c r="C26" i="2" s="1"/>
  <c r="Y26" i="2"/>
  <c r="W26" i="2"/>
  <c r="V26" i="2"/>
  <c r="S26" i="2"/>
  <c r="Q26" i="2"/>
  <c r="P26" i="2"/>
  <c r="M26" i="2"/>
  <c r="K26" i="2"/>
  <c r="J26" i="2"/>
  <c r="G26" i="2"/>
  <c r="E26" i="2"/>
  <c r="D26" i="2"/>
  <c r="AB25" i="2"/>
  <c r="AC25" i="2" s="1"/>
  <c r="O25" i="2"/>
  <c r="AD24" i="2"/>
  <c r="AC24" i="2"/>
  <c r="AB24" i="2"/>
  <c r="O24" i="2"/>
  <c r="AB23" i="2"/>
  <c r="AC23" i="2" s="1"/>
  <c r="AD23" i="2" s="1"/>
  <c r="O23" i="2"/>
  <c r="O22" i="2" s="1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N22" i="2"/>
  <c r="M22" i="2"/>
  <c r="L22" i="2"/>
  <c r="K22" i="2"/>
  <c r="J22" i="2"/>
  <c r="I22" i="2"/>
  <c r="H22" i="2"/>
  <c r="G22" i="2"/>
  <c r="F22" i="2"/>
  <c r="E22" i="2"/>
  <c r="D22" i="2"/>
  <c r="D19" i="2" s="1"/>
  <c r="C22" i="2"/>
  <c r="AA21" i="2"/>
  <c r="Z21" i="2"/>
  <c r="Z20" i="2" s="1"/>
  <c r="Z19" i="2" s="1"/>
  <c r="Y21" i="2"/>
  <c r="X21" i="2"/>
  <c r="W21" i="2"/>
  <c r="W20" i="2" s="1"/>
  <c r="W19" i="2" s="1"/>
  <c r="V21" i="2"/>
  <c r="U21" i="2"/>
  <c r="T21" i="2"/>
  <c r="T20" i="2" s="1"/>
  <c r="T19" i="2" s="1"/>
  <c r="S21" i="2"/>
  <c r="R21" i="2"/>
  <c r="Q21" i="2"/>
  <c r="Q20" i="2" s="1"/>
  <c r="Q19" i="2" s="1"/>
  <c r="P21" i="2"/>
  <c r="P20" i="2" s="1"/>
  <c r="P19" i="2" s="1"/>
  <c r="O21" i="2"/>
  <c r="AA20" i="2"/>
  <c r="AA19" i="2" s="1"/>
  <c r="Y20" i="2"/>
  <c r="X20" i="2"/>
  <c r="X19" i="2" s="1"/>
  <c r="V20" i="2"/>
  <c r="U20" i="2"/>
  <c r="U19" i="2" s="1"/>
  <c r="S20" i="2"/>
  <c r="R20" i="2"/>
  <c r="R19" i="2" s="1"/>
  <c r="R8" i="2" s="1"/>
  <c r="R30" i="2" s="1"/>
  <c r="R32" i="2" s="1"/>
  <c r="O20" i="2"/>
  <c r="N20" i="2"/>
  <c r="M20" i="2"/>
  <c r="L20" i="2"/>
  <c r="L19" i="2" s="1"/>
  <c r="L8" i="2" s="1"/>
  <c r="L30" i="2" s="1"/>
  <c r="L32" i="2" s="1"/>
  <c r="K20" i="2"/>
  <c r="J20" i="2"/>
  <c r="I20" i="2"/>
  <c r="I19" i="2" s="1"/>
  <c r="I8" i="2" s="1"/>
  <c r="I30" i="2" s="1"/>
  <c r="I32" i="2" s="1"/>
  <c r="H20" i="2"/>
  <c r="G20" i="2"/>
  <c r="F20" i="2"/>
  <c r="F19" i="2" s="1"/>
  <c r="F8" i="2" s="1"/>
  <c r="F30" i="2" s="1"/>
  <c r="F32" i="2" s="1"/>
  <c r="E20" i="2"/>
  <c r="D20" i="2"/>
  <c r="C20" i="2"/>
  <c r="C19" i="2" s="1"/>
  <c r="C8" i="2" s="1"/>
  <c r="C30" i="2" s="1"/>
  <c r="C32" i="2" s="1"/>
  <c r="Y19" i="2"/>
  <c r="V19" i="2"/>
  <c r="S19" i="2"/>
  <c r="N19" i="2"/>
  <c r="M19" i="2"/>
  <c r="K19" i="2"/>
  <c r="J19" i="2"/>
  <c r="H19" i="2"/>
  <c r="G19" i="2"/>
  <c r="E19" i="2"/>
  <c r="AD18" i="2"/>
  <c r="AC18" i="2"/>
  <c r="AB18" i="2"/>
  <c r="O18" i="2"/>
  <c r="AC17" i="2"/>
  <c r="AB17" i="2"/>
  <c r="O17" i="2"/>
  <c r="AB16" i="2"/>
  <c r="O16" i="2"/>
  <c r="AC16" i="2" s="1"/>
  <c r="AD16" i="2" s="1"/>
  <c r="AC15" i="2"/>
  <c r="AD15" i="2" s="1"/>
  <c r="AB15" i="2"/>
  <c r="O15" i="2"/>
  <c r="AC14" i="2"/>
  <c r="AD14" i="2" s="1"/>
  <c r="AB14" i="2"/>
  <c r="O14" i="2"/>
  <c r="AB13" i="2"/>
  <c r="O13" i="2"/>
  <c r="AC13" i="2" s="1"/>
  <c r="AD13" i="2" s="1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N12" i="2"/>
  <c r="M12" i="2"/>
  <c r="L12" i="2"/>
  <c r="K12" i="2"/>
  <c r="J12" i="2"/>
  <c r="I12" i="2"/>
  <c r="H12" i="2"/>
  <c r="G12" i="2"/>
  <c r="F12" i="2"/>
  <c r="E12" i="2"/>
  <c r="D12" i="2"/>
  <c r="C12" i="2"/>
  <c r="AA11" i="2"/>
  <c r="AA9" i="2" s="1"/>
  <c r="Z11" i="2"/>
  <c r="Z10" i="2" s="1"/>
  <c r="Y11" i="2"/>
  <c r="X11" i="2"/>
  <c r="W11" i="2"/>
  <c r="W9" i="2" s="1"/>
  <c r="V11" i="2"/>
  <c r="V10" i="2" s="1"/>
  <c r="U11" i="2"/>
  <c r="U9" i="2" s="1"/>
  <c r="T11" i="2"/>
  <c r="T10" i="2" s="1"/>
  <c r="S11" i="2"/>
  <c r="S10" i="2" s="1"/>
  <c r="R11" i="2"/>
  <c r="Q11" i="2"/>
  <c r="Q9" i="2" s="1"/>
  <c r="P11" i="2"/>
  <c r="O11" i="2"/>
  <c r="AA10" i="2"/>
  <c r="Y10" i="2"/>
  <c r="X10" i="2"/>
  <c r="U10" i="2"/>
  <c r="R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Y9" i="2"/>
  <c r="Y8" i="2" s="1"/>
  <c r="Y30" i="2" s="1"/>
  <c r="Y32" i="2" s="1"/>
  <c r="X9" i="2"/>
  <c r="V9" i="2"/>
  <c r="V8" i="2" s="1"/>
  <c r="V30" i="2" s="1"/>
  <c r="V32" i="2" s="1"/>
  <c r="R9" i="2"/>
  <c r="P9" i="2"/>
  <c r="N9" i="2"/>
  <c r="M9" i="2"/>
  <c r="M8" i="2" s="1"/>
  <c r="M30" i="2" s="1"/>
  <c r="M32" i="2" s="1"/>
  <c r="L9" i="2"/>
  <c r="K9" i="2"/>
  <c r="J9" i="2"/>
  <c r="J8" i="2" s="1"/>
  <c r="J30" i="2" s="1"/>
  <c r="J32" i="2" s="1"/>
  <c r="I9" i="2"/>
  <c r="H9" i="2"/>
  <c r="G9" i="2"/>
  <c r="G8" i="2" s="1"/>
  <c r="G30" i="2" s="1"/>
  <c r="G32" i="2" s="1"/>
  <c r="F9" i="2"/>
  <c r="E9" i="2"/>
  <c r="D9" i="2"/>
  <c r="C9" i="2"/>
  <c r="N8" i="2"/>
  <c r="K8" i="2"/>
  <c r="K30" i="2" s="1"/>
  <c r="K32" i="2" s="1"/>
  <c r="H8" i="2"/>
  <c r="E8" i="2"/>
  <c r="E30" i="2" s="1"/>
  <c r="E32" i="2" s="1"/>
  <c r="S9" i="2" l="1"/>
  <c r="S8" i="2" s="1"/>
  <c r="S30" i="2" s="1"/>
  <c r="S32" i="2" s="1"/>
  <c r="AB11" i="2"/>
  <c r="AB10" i="2" s="1"/>
  <c r="AB21" i="2"/>
  <c r="AB20" i="2" s="1"/>
  <c r="AB19" i="2" s="1"/>
  <c r="AC19" i="2" s="1"/>
  <c r="AD19" i="2" s="1"/>
  <c r="P8" i="2"/>
  <c r="P30" i="2" s="1"/>
  <c r="P32" i="2" s="1"/>
  <c r="U8" i="2"/>
  <c r="U30" i="2" s="1"/>
  <c r="U32" i="2" s="1"/>
  <c r="AA8" i="2"/>
  <c r="AA30" i="2" s="1"/>
  <c r="AA32" i="2" s="1"/>
  <c r="X8" i="2"/>
  <c r="X30" i="2" s="1"/>
  <c r="X32" i="2" s="1"/>
  <c r="D8" i="2"/>
  <c r="D30" i="2" s="1"/>
  <c r="D32" i="2" s="1"/>
  <c r="H30" i="2"/>
  <c r="H32" i="2" s="1"/>
  <c r="W8" i="2"/>
  <c r="W30" i="2" s="1"/>
  <c r="W32" i="2" s="1"/>
  <c r="AB26" i="2"/>
  <c r="AC26" i="2" s="1"/>
  <c r="AD26" i="2" s="1"/>
  <c r="AC27" i="2"/>
  <c r="AD27" i="2" s="1"/>
  <c r="N30" i="2"/>
  <c r="N32" i="2" s="1"/>
  <c r="AC21" i="2"/>
  <c r="AC22" i="2"/>
  <c r="AD22" i="2" s="1"/>
  <c r="O19" i="2"/>
  <c r="Q8" i="2"/>
  <c r="Q30" i="2" s="1"/>
  <c r="Q32" i="2" s="1"/>
  <c r="T9" i="2"/>
  <c r="T8" i="2" s="1"/>
  <c r="T30" i="2" s="1"/>
  <c r="T32" i="2" s="1"/>
  <c r="Z9" i="2"/>
  <c r="Z8" i="2" s="1"/>
  <c r="Z30" i="2" s="1"/>
  <c r="Z32" i="2" s="1"/>
  <c r="P10" i="2"/>
  <c r="Q10" i="2"/>
  <c r="W10" i="2"/>
  <c r="O12" i="2"/>
  <c r="AC12" i="2" s="1"/>
  <c r="AD12" i="2" s="1"/>
  <c r="AC11" i="2" l="1"/>
  <c r="AD11" i="2" s="1"/>
  <c r="AB9" i="2"/>
  <c r="AC10" i="2"/>
  <c r="AD10" i="2" s="1"/>
  <c r="O9" i="2"/>
  <c r="O8" i="2" s="1"/>
  <c r="O30" i="2" s="1"/>
  <c r="O32" i="2" s="1"/>
  <c r="AC20" i="2"/>
  <c r="AD20" i="2" s="1"/>
  <c r="AD21" i="2"/>
  <c r="AB8" i="2" l="1"/>
  <c r="AC9" i="2"/>
  <c r="AD9" i="2" s="1"/>
  <c r="AC8" i="2" l="1"/>
  <c r="AD8" i="2" s="1"/>
  <c r="AB30" i="2"/>
  <c r="AC30" i="2" l="1"/>
  <c r="AD30" i="2" s="1"/>
  <c r="AB32" i="2"/>
  <c r="AC32" i="2" s="1"/>
  <c r="AD32" i="2" s="1"/>
</calcChain>
</file>

<file path=xl/sharedStrings.xml><?xml version="1.0" encoding="utf-8"?>
<sst xmlns="http://schemas.openxmlformats.org/spreadsheetml/2006/main" count="123" uniqueCount="57">
  <si>
    <t>ENERO-DICIEMBRE 2024/2023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</si>
  <si>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</si>
  <si>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</si>
  <si>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</si>
  <si>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</si>
  <si>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</si>
  <si>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</si>
  <si>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</si>
  <si>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</si>
  <si>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</si>
  <si>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</si>
  <si>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</si>
  <si>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</si>
  <si>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</si>
  <si>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</si>
  <si>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</si>
  <si>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</si>
  <si>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</si>
  <si>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I) IMPUESTOS</t>
  </si>
  <si>
    <t>- Otros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</si>
  <si>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</si>
  <si>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</si>
  <si>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</si>
  <si>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Impuestos Selectivos a Productos Derivados del Alcohol</t>
  </si>
  <si>
    <t>- Impuesto Selectivo al Tabaco y los Cigarrillos</t>
  </si>
  <si>
    <t>- Accesorios sobre Impuestos Internos a  Mercancías y  Servicios</t>
  </si>
  <si>
    <t>- Ventas de Bienes y Servicios</t>
  </si>
  <si>
    <t>- Ventas Servicios del Estado</t>
  </si>
  <si>
    <t>TOTAL DE INGRESOS REPORTADOS EN EL SIGEF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</si>
  <si>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</si>
  <si>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</si>
  <si>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</si>
  <si>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>Las informaciones presentadas difieren de las presentadas en  Portal de Transparencia Fiscal,  ya que solo incluyen los ingresos presupuestarios.</t>
  </si>
  <si>
    <t xml:space="preserve"> CUADRO No.3</t>
  </si>
  <si>
    <t>INGRESOS FISCALES COMPARADOS POR PARTIDAS, DIRECCION GENERAL DE ADUANAS</t>
  </si>
  <si>
    <t>1) IMPUESTOS INTERNOS SOBRE MERCANCIAS Y SERVICIOS</t>
  </si>
  <si>
    <t>- Impuesto Selectivo a las demás Mercancías</t>
  </si>
  <si>
    <t>- Impuesto adicional de RD$2.0 al consumo de gasoil y gasolina premium-regular</t>
  </si>
  <si>
    <t>2) IMPUESTOS SOBRE EL COMERCIO Y LAS TRANSACCIONES COMERCIO EXTERIOR</t>
  </si>
  <si>
    <t>- Impuestos sobre las Importaciones</t>
  </si>
  <si>
    <t>- Impuestos Arancelarios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</si>
  <si>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</si>
  <si>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</si>
  <si>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</si>
  <si>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</si>
  <si>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IV) OTROS INGRESOS</t>
  </si>
  <si>
    <t>TOTAL</t>
  </si>
  <si>
    <t xml:space="preserve">Fondo para Registro y Devolución de los Depósitos en excesos en la Cuenta Única del Tesoro </t>
  </si>
  <si>
    <t xml:space="preserve">     Excluye los depósitos en exceso de la DGA.</t>
  </si>
  <si>
    <t>2) IMPUESTOS SOBRE EL COMERCIO Y LAS TRANSACCIONES/COMERCIO EXTERIOR</t>
  </si>
  <si>
    <t>ENERO-DICIEMBRE 2024/PRESUPUESTO 2024</t>
  </si>
  <si>
    <t>PRESUPUESTO REFORMULADO 2024</t>
  </si>
  <si>
    <t>RECAUDADO 2024</t>
  </si>
  <si>
    <t>DIFERENCIA</t>
  </si>
  <si>
    <t xml:space="preserve">% ALCANZADO </t>
  </si>
  <si>
    <t xml:space="preserve">(1) Cifras sujetas a rectificación.   Incluye los dólares convertidos a la tasa oficial. </t>
  </si>
  <si>
    <t xml:space="preserve">     Excluye depósitos en exceso de la DGA.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</si>
</sst>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8" formatCode="#,##0.0000_);\(#,##0.0000\)"/>
  </numFmts>
  <fonts count="21" x14ac:knownFonts="1">
    <font>
      <sz val="10"/>
      <name val="Arial"/>
    </font>
    <font>
      <sz val="10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sz val="12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2"/>
      <name val="Courier"/>
      <family val="3"/>
    </font>
    <font>
      <sz val="10"/>
      <color indexed="8"/>
      <name val="Gotham"/>
    </font>
    <font>
      <b/>
      <sz val="10"/>
      <name val="Gotham"/>
    </font>
    <font>
      <b/>
      <sz val="9"/>
      <name val="Gotham"/>
    </font>
    <font>
      <sz val="10"/>
      <name val="Gotham"/>
    </font>
    <font>
      <b/>
      <sz val="9"/>
      <color indexed="8"/>
      <name val="Gotham"/>
    </font>
    <font>
      <sz val="8"/>
      <color indexed="8"/>
      <name val="Gotham"/>
    </font>
    <font>
      <sz val="10"/>
      <name val="Segoe UI"/>
      <family val="2"/>
    </font>
    <font>
      <sz val="8"/>
      <name val="Gotham"/>
    </font>
    <font>
      <sz val="10"/>
      <color rgb="FFFF0000"/>
      <name val="Arial"/>
      <family val="2"/>
    </font>
    <font>
      <sz val="12"/>
      <name val="Arial"/>
      <family val="2"/>
    </font>
    <font>
      <i/>
      <sz val="12"/>
      <color indexed="8"/>
      <name val="Gotham"/>
    </font>
    <font>
      <sz val="10"/>
      <color theme="0"/>
      <name val="Gotha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8" fillId="0" borderId="0"/>
    <xf numFmtId="0" fontId="1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49" fontId="7" fillId="0" borderId="6" xfId="2" applyNumberFormat="1" applyFont="1" applyBorder="1" applyAlignment="1">
      <alignment horizontal="left" indent="1"/>
    </xf>
    <xf numFmtId="49" fontId="9" fillId="0" borderId="6" xfId="2" applyNumberFormat="1" applyFont="1" applyBorder="1" applyAlignment="1">
      <alignment horizontal="left" indent="2"/>
    </xf>
    <xf numFmtId="164" fontId="9" fillId="0" borderId="7" xfId="2" applyNumberFormat="1" applyFont="1" applyBorder="1"/>
    <xf numFmtId="0" fontId="10" fillId="0" borderId="6" xfId="0" applyFont="1" applyBorder="1"/>
    <xf numFmtId="0" fontId="6" fillId="3" borderId="8" xfId="2" applyFont="1" applyFill="1" applyBorder="1" applyAlignment="1">
      <alignment horizontal="left" vertical="center"/>
    </xf>
    <xf numFmtId="164" fontId="6" fillId="3" borderId="8" xfId="2" applyNumberFormat="1" applyFont="1" applyFill="1" applyBorder="1" applyAlignment="1">
      <alignment vertical="center"/>
    </xf>
    <xf numFmtId="164" fontId="11" fillId="0" borderId="0" xfId="0" applyNumberFormat="1" applyFont="1"/>
    <xf numFmtId="164" fontId="9" fillId="0" borderId="0" xfId="2" applyNumberFormat="1" applyFont="1" applyAlignment="1">
      <alignment vertical="center"/>
    </xf>
    <xf numFmtId="49" fontId="13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 indent="1"/>
    </xf>
    <xf numFmtId="0" fontId="12" fillId="0" borderId="0" xfId="0" applyFont="1"/>
    <xf numFmtId="164" fontId="12" fillId="0" borderId="0" xfId="0" applyNumberFormat="1" applyFont="1"/>
    <xf numFmtId="0" fontId="15" fillId="0" borderId="0" xfId="0" applyFont="1"/>
    <xf numFmtId="0" fontId="6" fillId="3" borderId="8" xfId="4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39" fontId="7" fillId="0" borderId="6" xfId="7" applyFont="1" applyBorder="1"/>
    <xf numFmtId="164" fontId="7" fillId="0" borderId="9" xfId="2" applyNumberFormat="1" applyFont="1" applyBorder="1"/>
    <xf numFmtId="164" fontId="7" fillId="0" borderId="7" xfId="2" applyNumberFormat="1" applyFont="1" applyBorder="1"/>
    <xf numFmtId="49" fontId="7" fillId="0" borderId="6" xfId="7" applyNumberFormat="1" applyFont="1" applyBorder="1"/>
    <xf numFmtId="164" fontId="7" fillId="0" borderId="6" xfId="2" applyNumberFormat="1" applyFont="1" applyBorder="1"/>
    <xf numFmtId="49" fontId="7" fillId="0" borderId="6" xfId="7" applyNumberFormat="1" applyFont="1" applyBorder="1" applyAlignment="1">
      <alignment horizontal="left" indent="1"/>
    </xf>
    <xf numFmtId="0" fontId="12" fillId="0" borderId="6" xfId="2" applyFont="1" applyBorder="1" applyAlignment="1">
      <alignment horizontal="left" indent="2"/>
    </xf>
    <xf numFmtId="164" fontId="12" fillId="0" borderId="6" xfId="2" applyNumberFormat="1" applyFont="1" applyBorder="1" applyAlignment="1">
      <alignment horizontal="right"/>
    </xf>
    <xf numFmtId="164" fontId="12" fillId="0" borderId="7" xfId="2" applyNumberFormat="1" applyFont="1" applyBorder="1" applyAlignment="1">
      <alignment horizontal="right"/>
    </xf>
    <xf numFmtId="164" fontId="10" fillId="0" borderId="6" xfId="2" applyNumberFormat="1" applyFont="1" applyBorder="1" applyAlignment="1">
      <alignment horizontal="right"/>
    </xf>
    <xf numFmtId="164" fontId="10" fillId="0" borderId="7" xfId="2" applyNumberFormat="1" applyFont="1" applyBorder="1" applyAlignment="1">
      <alignment horizontal="right"/>
    </xf>
    <xf numFmtId="49" fontId="9" fillId="0" borderId="6" xfId="7" applyNumberFormat="1" applyFont="1" applyBorder="1" applyAlignment="1">
      <alignment horizontal="left" indent="2"/>
    </xf>
    <xf numFmtId="164" fontId="12" fillId="2" borderId="6" xfId="2" applyNumberFormat="1" applyFont="1" applyFill="1" applyBorder="1" applyAlignment="1">
      <alignment horizontal="right"/>
    </xf>
    <xf numFmtId="164" fontId="12" fillId="2" borderId="7" xfId="2" applyNumberFormat="1" applyFont="1" applyFill="1" applyBorder="1" applyAlignment="1">
      <alignment horizontal="right"/>
    </xf>
    <xf numFmtId="49" fontId="12" fillId="0" borderId="6" xfId="7" applyNumberFormat="1" applyFont="1" applyBorder="1" applyAlignment="1">
      <alignment horizontal="left" indent="2"/>
    </xf>
    <xf numFmtId="0" fontId="17" fillId="0" borderId="0" xfId="0" applyFont="1"/>
    <xf numFmtId="165" fontId="12" fillId="0" borderId="6" xfId="1" applyNumberFormat="1" applyFont="1" applyFill="1" applyBorder="1" applyAlignment="1" applyProtection="1">
      <alignment horizontal="right"/>
    </xf>
    <xf numFmtId="164" fontId="7" fillId="0" borderId="6" xfId="7" applyNumberFormat="1" applyFont="1" applyBorder="1" applyAlignment="1">
      <alignment horizontal="left" indent="1"/>
    </xf>
    <xf numFmtId="164" fontId="9" fillId="0" borderId="6" xfId="2" applyNumberFormat="1" applyFont="1" applyBorder="1"/>
    <xf numFmtId="49" fontId="12" fillId="0" borderId="6" xfId="2" applyNumberFormat="1" applyFont="1" applyBorder="1" applyAlignment="1">
      <alignment horizontal="left" indent="2"/>
    </xf>
    <xf numFmtId="49" fontId="10" fillId="0" borderId="6" xfId="2" applyNumberFormat="1" applyFont="1" applyBorder="1" applyAlignment="1">
      <alignment horizontal="left"/>
    </xf>
    <xf numFmtId="39" fontId="7" fillId="0" borderId="6" xfId="7" applyFont="1" applyBorder="1" applyAlignment="1">
      <alignment horizontal="left" indent="1"/>
    </xf>
    <xf numFmtId="39" fontId="9" fillId="0" borderId="6" xfId="7" applyFont="1" applyBorder="1" applyAlignment="1">
      <alignment horizontal="left" indent="2"/>
    </xf>
    <xf numFmtId="164" fontId="9" fillId="2" borderId="6" xfId="2" applyNumberFormat="1" applyFont="1" applyFill="1" applyBorder="1"/>
    <xf numFmtId="0" fontId="18" fillId="0" borderId="0" xfId="0" applyFont="1"/>
    <xf numFmtId="164" fontId="6" fillId="3" borderId="11" xfId="2" applyNumberFormat="1" applyFont="1" applyFill="1" applyBorder="1" applyAlignment="1">
      <alignment vertical="center"/>
    </xf>
    <xf numFmtId="0" fontId="9" fillId="0" borderId="12" xfId="2" applyFont="1" applyBorder="1" applyAlignment="1">
      <alignment horizontal="left" vertical="center"/>
    </xf>
    <xf numFmtId="164" fontId="9" fillId="0" borderId="13" xfId="2" applyNumberFormat="1" applyFont="1" applyBorder="1" applyAlignment="1">
      <alignment vertical="center"/>
    </xf>
    <xf numFmtId="43" fontId="12" fillId="0" borderId="7" xfId="1" applyFont="1" applyFill="1" applyBorder="1" applyAlignment="1" applyProtection="1">
      <alignment horizontal="right" vertical="center"/>
    </xf>
    <xf numFmtId="49" fontId="6" fillId="3" borderId="14" xfId="0" applyNumberFormat="1" applyFont="1" applyFill="1" applyBorder="1" applyAlignment="1">
      <alignment horizontal="left" vertical="center"/>
    </xf>
    <xf numFmtId="165" fontId="6" fillId="3" borderId="13" xfId="0" applyNumberFormat="1" applyFont="1" applyFill="1" applyBorder="1" applyAlignment="1">
      <alignment vertical="center"/>
    </xf>
    <xf numFmtId="164" fontId="6" fillId="3" borderId="13" xfId="0" applyNumberFormat="1" applyFont="1" applyFill="1" applyBorder="1" applyAlignment="1">
      <alignment vertical="center"/>
    </xf>
    <xf numFmtId="164" fontId="12" fillId="0" borderId="0" xfId="2" applyNumberFormat="1" applyFont="1" applyAlignment="1">
      <alignment horizontal="center" vertical="center"/>
    </xf>
    <xf numFmtId="164" fontId="10" fillId="0" borderId="0" xfId="0" applyNumberFormat="1" applyFont="1"/>
    <xf numFmtId="165" fontId="12" fillId="0" borderId="0" xfId="0" applyNumberFormat="1" applyFont="1" applyAlignment="1">
      <alignment horizontal="center"/>
    </xf>
    <xf numFmtId="0" fontId="9" fillId="0" borderId="0" xfId="0" applyFont="1"/>
    <xf numFmtId="164" fontId="16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5" fontId="16" fillId="0" borderId="0" xfId="1" applyNumberFormat="1" applyFont="1" applyFill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0" fontId="10" fillId="0" borderId="0" xfId="0" applyFont="1"/>
    <xf numFmtId="43" fontId="16" fillId="0" borderId="0" xfId="1" applyFont="1" applyFill="1" applyBorder="1" applyAlignment="1">
      <alignment horizontal="center"/>
    </xf>
    <xf numFmtId="165" fontId="16" fillId="2" borderId="0" xfId="1" applyNumberFormat="1" applyFont="1" applyFill="1" applyBorder="1" applyAlignment="1">
      <alignment horizontal="center"/>
    </xf>
    <xf numFmtId="165" fontId="12" fillId="0" borderId="0" xfId="0" applyNumberFormat="1" applyFont="1"/>
    <xf numFmtId="164" fontId="9" fillId="0" borderId="6" xfId="4" applyNumberFormat="1" applyFont="1" applyBorder="1"/>
    <xf numFmtId="164" fontId="9" fillId="0" borderId="7" xfId="4" applyNumberFormat="1" applyFont="1" applyBorder="1"/>
    <xf numFmtId="165" fontId="12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2" fillId="0" borderId="0" xfId="3" applyFont="1" applyAlignment="1">
      <alignment horizontal="center"/>
    </xf>
    <xf numFmtId="0" fontId="1" fillId="0" borderId="0" xfId="3"/>
    <xf numFmtId="0" fontId="2" fillId="0" borderId="0" xfId="3" applyFont="1" applyAlignment="1">
      <alignment horizontal="center"/>
    </xf>
    <xf numFmtId="0" fontId="19" fillId="0" borderId="0" xfId="3" applyFont="1"/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4" fillId="0" borderId="0" xfId="3" applyFont="1"/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 applyProtection="1">
      <alignment horizontal="center" vertical="center" wrapText="1"/>
    </xf>
    <xf numFmtId="0" fontId="9" fillId="0" borderId="0" xfId="3" applyFont="1"/>
    <xf numFmtId="0" fontId="6" fillId="3" borderId="10" xfId="3" applyFont="1" applyFill="1" applyBorder="1" applyAlignment="1">
      <alignment horizontal="center" vertical="center"/>
    </xf>
    <xf numFmtId="0" fontId="6" fillId="3" borderId="10" xfId="3" applyFont="1" applyFill="1" applyBorder="1" applyAlignment="1">
      <alignment horizontal="center" vertical="center" wrapText="1"/>
    </xf>
    <xf numFmtId="165" fontId="6" fillId="3" borderId="10" xfId="1" applyNumberFormat="1" applyFont="1" applyFill="1" applyBorder="1" applyAlignment="1" applyProtection="1">
      <alignment horizontal="center" vertical="center" wrapText="1"/>
    </xf>
    <xf numFmtId="164" fontId="7" fillId="0" borderId="9" xfId="4" applyNumberFormat="1" applyFont="1" applyBorder="1"/>
    <xf numFmtId="164" fontId="7" fillId="0" borderId="9" xfId="4" applyNumberFormat="1" applyFont="1" applyBorder="1" applyAlignment="1">
      <alignment horizontal="right" indent="1"/>
    </xf>
    <xf numFmtId="164" fontId="7" fillId="0" borderId="7" xfId="4" applyNumberFormat="1" applyFont="1" applyBorder="1" applyAlignment="1">
      <alignment horizontal="right" indent="1"/>
    </xf>
    <xf numFmtId="164" fontId="9" fillId="0" borderId="0" xfId="3" applyNumberFormat="1" applyFont="1"/>
    <xf numFmtId="164" fontId="7" fillId="0" borderId="6" xfId="4" applyNumberFormat="1" applyFont="1" applyBorder="1"/>
    <xf numFmtId="164" fontId="7" fillId="0" borderId="6" xfId="4" applyNumberFormat="1" applyFont="1" applyBorder="1" applyAlignment="1">
      <alignment horizontal="right" indent="1"/>
    </xf>
    <xf numFmtId="164" fontId="7" fillId="0" borderId="7" xfId="4" applyNumberFormat="1" applyFont="1" applyBorder="1"/>
    <xf numFmtId="0" fontId="12" fillId="0" borderId="6" xfId="4" applyFont="1" applyBorder="1" applyAlignment="1">
      <alignment horizontal="left" indent="2"/>
    </xf>
    <xf numFmtId="164" fontId="12" fillId="0" borderId="6" xfId="4" applyNumberFormat="1" applyFont="1" applyBorder="1" applyAlignment="1">
      <alignment horizontal="right"/>
    </xf>
    <xf numFmtId="164" fontId="12" fillId="0" borderId="7" xfId="4" applyNumberFormat="1" applyFont="1" applyBorder="1" applyAlignment="1">
      <alignment horizontal="right"/>
    </xf>
    <xf numFmtId="164" fontId="12" fillId="0" borderId="7" xfId="4" applyNumberFormat="1" applyFont="1" applyBorder="1" applyAlignment="1">
      <alignment horizontal="right" indent="1"/>
    </xf>
    <xf numFmtId="49" fontId="7" fillId="0" borderId="6" xfId="4" applyNumberFormat="1" applyFont="1" applyBorder="1" applyAlignment="1">
      <alignment horizontal="left" indent="1"/>
    </xf>
    <xf numFmtId="164" fontId="10" fillId="0" borderId="6" xfId="4" applyNumberFormat="1" applyFont="1" applyBorder="1" applyAlignment="1">
      <alignment horizontal="right"/>
    </xf>
    <xf numFmtId="164" fontId="10" fillId="0" borderId="6" xfId="4" applyNumberFormat="1" applyFont="1" applyBorder="1" applyAlignment="1">
      <alignment horizontal="right" indent="1"/>
    </xf>
    <xf numFmtId="164" fontId="10" fillId="0" borderId="7" xfId="4" applyNumberFormat="1" applyFont="1" applyBorder="1" applyAlignment="1">
      <alignment horizontal="right" indent="1"/>
    </xf>
    <xf numFmtId="43" fontId="12" fillId="0" borderId="7" xfId="1" applyFont="1" applyFill="1" applyBorder="1" applyAlignment="1" applyProtection="1">
      <alignment horizontal="right" indent="1"/>
    </xf>
    <xf numFmtId="164" fontId="10" fillId="0" borderId="7" xfId="4" applyNumberFormat="1" applyFont="1" applyBorder="1" applyAlignment="1">
      <alignment horizontal="right"/>
    </xf>
    <xf numFmtId="0" fontId="10" fillId="0" borderId="6" xfId="3" applyFont="1" applyBorder="1"/>
    <xf numFmtId="49" fontId="9" fillId="0" borderId="6" xfId="4" applyNumberFormat="1" applyFont="1" applyBorder="1" applyAlignment="1">
      <alignment horizontal="left" indent="2"/>
    </xf>
    <xf numFmtId="49" fontId="12" fillId="0" borderId="6" xfId="4" applyNumberFormat="1" applyFont="1" applyBorder="1" applyAlignment="1">
      <alignment horizontal="left" indent="2"/>
    </xf>
    <xf numFmtId="49" fontId="10" fillId="0" borderId="6" xfId="4" applyNumberFormat="1" applyFont="1" applyBorder="1" applyAlignment="1">
      <alignment horizontal="left"/>
    </xf>
    <xf numFmtId="164" fontId="7" fillId="0" borderId="0" xfId="3" applyNumberFormat="1" applyFont="1"/>
    <xf numFmtId="164" fontId="12" fillId="0" borderId="0" xfId="3" applyNumberFormat="1" applyFont="1"/>
    <xf numFmtId="0" fontId="6" fillId="3" borderId="8" xfId="4" applyFont="1" applyFill="1" applyBorder="1" applyAlignment="1">
      <alignment horizontal="left" vertical="center"/>
    </xf>
    <xf numFmtId="164" fontId="6" fillId="3" borderId="8" xfId="4" applyNumberFormat="1" applyFont="1" applyFill="1" applyBorder="1" applyAlignment="1">
      <alignment vertical="center"/>
    </xf>
    <xf numFmtId="164" fontId="6" fillId="3" borderId="8" xfId="4" applyNumberFormat="1" applyFont="1" applyFill="1" applyBorder="1" applyAlignment="1">
      <alignment horizontal="right" vertical="center" indent="1"/>
    </xf>
    <xf numFmtId="164" fontId="6" fillId="3" borderId="11" xfId="4" applyNumberFormat="1" applyFont="1" applyFill="1" applyBorder="1" applyAlignment="1">
      <alignment horizontal="right" vertical="center" indent="1"/>
    </xf>
    <xf numFmtId="0" fontId="20" fillId="0" borderId="0" xfId="3" applyFont="1"/>
    <xf numFmtId="164" fontId="1" fillId="0" borderId="0" xfId="3" applyNumberFormat="1"/>
    <xf numFmtId="0" fontId="18" fillId="0" borderId="0" xfId="3" applyFont="1"/>
    <xf numFmtId="164" fontId="11" fillId="0" borderId="0" xfId="3" applyNumberFormat="1" applyFont="1"/>
    <xf numFmtId="164" fontId="7" fillId="0" borderId="0" xfId="4" applyNumberFormat="1" applyFont="1" applyAlignment="1">
      <alignment vertical="center"/>
    </xf>
    <xf numFmtId="164" fontId="15" fillId="0" borderId="0" xfId="8" applyNumberFormat="1" applyFont="1"/>
    <xf numFmtId="0" fontId="12" fillId="0" borderId="0" xfId="3" applyFont="1"/>
    <xf numFmtId="49" fontId="13" fillId="0" borderId="0" xfId="3" applyNumberFormat="1" applyFont="1"/>
    <xf numFmtId="0" fontId="14" fillId="0" borderId="0" xfId="3" applyFont="1"/>
    <xf numFmtId="164" fontId="16" fillId="0" borderId="0" xfId="3" applyNumberFormat="1" applyFont="1"/>
    <xf numFmtId="168" fontId="12" fillId="0" borderId="0" xfId="3" applyNumberFormat="1" applyFont="1"/>
    <xf numFmtId="0" fontId="14" fillId="0" borderId="0" xfId="3" applyFont="1" applyAlignment="1">
      <alignment horizontal="left" indent="1"/>
    </xf>
    <xf numFmtId="43" fontId="12" fillId="0" borderId="0" xfId="1" applyFont="1" applyFill="1" applyBorder="1"/>
  </cellXfs>
  <cellStyles count="9">
    <cellStyle name="Millares" xfId="1" builtinId="3"/>
    <cellStyle name="Normal" xfId="0" builtinId="0"/>
    <cellStyle name="Normal 10 2" xfId="8" xr:uid="{FC0CEF3F-847B-42C9-B4AF-F2BE026FE225}"/>
    <cellStyle name="Normal 2 2 2" xfId="3" xr:uid="{BF0D8B0B-1BE0-4C4B-9CB5-BF685161973F}"/>
    <cellStyle name="Normal 2 2 2 2" xfId="6" xr:uid="{8DBC80D7-2C5E-4614-A7A9-227BA31DE4DC}"/>
    <cellStyle name="Normal 3" xfId="5" xr:uid="{52888A51-5A48-42F6-AD10-231358F4C15F}"/>
    <cellStyle name="Normal_COMPARACION 2002-2001" xfId="2" xr:uid="{B0E7FCB4-A720-4CCD-867F-6A58FDF5DD85}"/>
    <cellStyle name="Normal_COMPARACION 2002-2001 2" xfId="4" xr:uid="{7AC6E04B-3CC9-496B-8A28-B4F21D83DC1F}"/>
    <cellStyle name="Normal_Hoja6" xfId="7" xr:uid="{423FB216-64E5-449F-BE1C-29DF040531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perez\Desktop\2022\PRESUPUESTO%202023\SEPTIEMBRE\Copia%20de%20Proyeccion%20Ingresos%20CUT%202023%20-%202026%20Envio%20a%20Presupuesto%20AL%2012%20Agosto%20202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_rels/externalLink4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4/INGRESOS%20ENERO-DICIEMBRE%202024%20final.xlsx" TargetMode="External"/><Relationship Id="rId1" Type="http://schemas.openxmlformats.org/officeDocument/2006/relationships/externalLinkPath" Target="https://hacienda365-my.sharepoint.com/personal/fperez_hacienda_gov_do/Documents/Documentos/My%20Documents%20Raulina%20Perez/INGRESOS%20FISCALES%20ACUMULADOS%202024/INGRESOS%20ENERO-DICIEMBRE%202024%20final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cienda365-my.sharepoint.com/Users/fperez/Desktop/2022/PRESUPUESTO%202023/SEPTIEMBRE/Copia%20de%20Proyeccion%20Ingresos%20CUT%202023%20-%202026%20Envio%20a%20Presupuesto%20AL%2012%20Agos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3-2024"/>
      <sheetName val="FINANCIERO (2024 Est. 2024)"/>
      <sheetName val="ing. adic. compa 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4 (REC)"/>
      <sheetName val="2024 (RESUMEN)"/>
      <sheetName val="2024 REC- EST "/>
      <sheetName val="2024 REC-EST RES"/>
    </sheetNames>
    <sheetDataSet>
      <sheetData sheetId="0"/>
      <sheetData sheetId="1"/>
      <sheetData sheetId="2"/>
      <sheetData sheetId="3"/>
      <sheetData sheetId="4">
        <row r="27">
          <cell r="P27">
            <v>12143.8</v>
          </cell>
          <cell r="Q27">
            <v>11627.3</v>
          </cell>
          <cell r="R27">
            <v>12121.5</v>
          </cell>
          <cell r="S27">
            <v>13533.5</v>
          </cell>
          <cell r="T27">
            <v>14109.6</v>
          </cell>
          <cell r="U27">
            <v>13452.3</v>
          </cell>
          <cell r="V27">
            <v>15214</v>
          </cell>
          <cell r="W27">
            <v>14723.4</v>
          </cell>
          <cell r="X27">
            <v>15003.8</v>
          </cell>
          <cell r="Y27">
            <v>16077.1</v>
          </cell>
          <cell r="Z27">
            <v>14969</v>
          </cell>
          <cell r="AA27">
            <v>14162.8</v>
          </cell>
        </row>
        <row r="49">
          <cell r="P49">
            <v>4321.2</v>
          </cell>
          <cell r="Q49">
            <v>3844.4</v>
          </cell>
          <cell r="R49">
            <v>4222.8999999999996</v>
          </cell>
          <cell r="S49">
            <v>4632.6000000000004</v>
          </cell>
          <cell r="T49">
            <v>4872.3</v>
          </cell>
          <cell r="U49">
            <v>4775.2</v>
          </cell>
          <cell r="V49">
            <v>5439.6</v>
          </cell>
          <cell r="W49">
            <v>5150.5</v>
          </cell>
          <cell r="X49">
            <v>5637.5</v>
          </cell>
          <cell r="Y49">
            <v>5823.7</v>
          </cell>
          <cell r="Z49">
            <v>5548.8</v>
          </cell>
          <cell r="AA49">
            <v>5841.7</v>
          </cell>
        </row>
      </sheetData>
      <sheetData sheetId="5"/>
      <sheetData sheetId="6"/>
      <sheetData sheetId="7"/>
      <sheetData sheetId="8">
        <row r="11">
          <cell r="P11">
            <v>12143.8</v>
          </cell>
          <cell r="Q11">
            <v>11627.3</v>
          </cell>
          <cell r="R11">
            <v>12121.5</v>
          </cell>
          <cell r="S11">
            <v>13533.5</v>
          </cell>
          <cell r="T11">
            <v>14109.6</v>
          </cell>
          <cell r="U11">
            <v>13452.3</v>
          </cell>
          <cell r="V11">
            <v>15214</v>
          </cell>
          <cell r="W11">
            <v>14723.4</v>
          </cell>
          <cell r="X11">
            <v>15003.8</v>
          </cell>
          <cell r="Y11">
            <v>16077.1</v>
          </cell>
          <cell r="Z11">
            <v>14969</v>
          </cell>
          <cell r="AA11">
            <v>14162.8</v>
          </cell>
        </row>
        <row r="13">
          <cell r="P13">
            <v>952</v>
          </cell>
          <cell r="Q13">
            <v>1136</v>
          </cell>
          <cell r="R13">
            <v>1252.5</v>
          </cell>
          <cell r="S13">
            <v>1463.1</v>
          </cell>
          <cell r="T13">
            <v>1420.4</v>
          </cell>
          <cell r="U13">
            <v>1113.5</v>
          </cell>
          <cell r="V13">
            <v>1333.8</v>
          </cell>
          <cell r="W13">
            <v>1381.8</v>
          </cell>
          <cell r="X13">
            <v>1366</v>
          </cell>
          <cell r="Y13">
            <v>1623</v>
          </cell>
          <cell r="Z13">
            <v>1594.8</v>
          </cell>
          <cell r="AA13">
            <v>1478.3</v>
          </cell>
        </row>
        <row r="14">
          <cell r="P14">
            <v>106.7</v>
          </cell>
          <cell r="Q14">
            <v>185.4</v>
          </cell>
          <cell r="R14">
            <v>169.1</v>
          </cell>
          <cell r="S14">
            <v>188.9</v>
          </cell>
          <cell r="T14">
            <v>248.4</v>
          </cell>
          <cell r="U14">
            <v>187.8</v>
          </cell>
          <cell r="V14">
            <v>219.6</v>
          </cell>
          <cell r="W14">
            <v>278.60000000000002</v>
          </cell>
          <cell r="X14">
            <v>296.5</v>
          </cell>
          <cell r="Y14">
            <v>251.9</v>
          </cell>
          <cell r="Z14">
            <v>196.6</v>
          </cell>
          <cell r="AA14">
            <v>77.8</v>
          </cell>
        </row>
        <row r="15">
          <cell r="P15">
            <v>241.4</v>
          </cell>
          <cell r="Q15">
            <v>211.9</v>
          </cell>
          <cell r="R15">
            <v>193.1</v>
          </cell>
          <cell r="S15">
            <v>258.2</v>
          </cell>
          <cell r="T15">
            <v>334.8</v>
          </cell>
          <cell r="U15">
            <v>291.2</v>
          </cell>
          <cell r="V15">
            <v>361.6</v>
          </cell>
          <cell r="W15">
            <v>344.2</v>
          </cell>
          <cell r="X15">
            <v>447.8</v>
          </cell>
          <cell r="Y15">
            <v>388.1</v>
          </cell>
          <cell r="Z15">
            <v>394.5</v>
          </cell>
          <cell r="AA15">
            <v>293.60000000000002</v>
          </cell>
        </row>
        <row r="16">
          <cell r="P16">
            <v>197.7</v>
          </cell>
          <cell r="Q16">
            <v>169.3</v>
          </cell>
          <cell r="R16">
            <v>130.1</v>
          </cell>
          <cell r="S16">
            <v>154.69999999999999</v>
          </cell>
          <cell r="T16">
            <v>179.4</v>
          </cell>
          <cell r="U16">
            <v>191.2</v>
          </cell>
          <cell r="V16">
            <v>173.4</v>
          </cell>
          <cell r="W16">
            <v>192.9</v>
          </cell>
          <cell r="X16">
            <v>142.30000000000001</v>
          </cell>
          <cell r="Y16">
            <v>186.7</v>
          </cell>
          <cell r="Z16">
            <v>181</v>
          </cell>
          <cell r="AA16">
            <v>159.1</v>
          </cell>
        </row>
        <row r="17"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P18">
            <v>39.799999999999997</v>
          </cell>
          <cell r="Q18">
            <v>38.5</v>
          </cell>
          <cell r="R18">
            <v>43.2</v>
          </cell>
          <cell r="S18">
            <v>40.799999999999997</v>
          </cell>
          <cell r="T18">
            <v>46.8</v>
          </cell>
          <cell r="U18">
            <v>82.6</v>
          </cell>
          <cell r="V18">
            <v>62.5</v>
          </cell>
          <cell r="W18">
            <v>40.4</v>
          </cell>
          <cell r="X18">
            <v>35</v>
          </cell>
          <cell r="Y18">
            <v>53</v>
          </cell>
          <cell r="Z18">
            <v>48.1</v>
          </cell>
          <cell r="AA18">
            <v>42.9</v>
          </cell>
        </row>
        <row r="21">
          <cell r="P21">
            <v>4321.2</v>
          </cell>
          <cell r="Q21">
            <v>3844.4</v>
          </cell>
          <cell r="R21">
            <v>4222.8999999999996</v>
          </cell>
          <cell r="S21">
            <v>4632.6000000000004</v>
          </cell>
          <cell r="T21">
            <v>4872.3</v>
          </cell>
          <cell r="U21">
            <v>4775.2</v>
          </cell>
          <cell r="V21">
            <v>5439.6</v>
          </cell>
          <cell r="W21">
            <v>5150.5</v>
          </cell>
          <cell r="X21">
            <v>5637.5</v>
          </cell>
          <cell r="Y21">
            <v>5823.7</v>
          </cell>
          <cell r="Z21">
            <v>5548.8</v>
          </cell>
          <cell r="AA21">
            <v>5841.7</v>
          </cell>
        </row>
        <row r="23">
          <cell r="P23">
            <v>0.5</v>
          </cell>
          <cell r="Q23">
            <v>0.5</v>
          </cell>
          <cell r="R23">
            <v>0.4</v>
          </cell>
          <cell r="S23">
            <v>0.7</v>
          </cell>
          <cell r="T23">
            <v>0.6</v>
          </cell>
          <cell r="U23">
            <v>0.5</v>
          </cell>
          <cell r="V23">
            <v>0.5</v>
          </cell>
          <cell r="W23">
            <v>0.4</v>
          </cell>
          <cell r="X23">
            <v>0.4</v>
          </cell>
          <cell r="Y23">
            <v>0.4</v>
          </cell>
          <cell r="Z23">
            <v>0.6</v>
          </cell>
          <cell r="AA23">
            <v>1</v>
          </cell>
        </row>
        <row r="24">
          <cell r="P24">
            <v>0.9</v>
          </cell>
          <cell r="Q24">
            <v>1.1000000000000001</v>
          </cell>
          <cell r="R24">
            <v>0.6</v>
          </cell>
          <cell r="S24">
            <v>2.5</v>
          </cell>
          <cell r="T24">
            <v>1.8</v>
          </cell>
          <cell r="U24">
            <v>1.4</v>
          </cell>
          <cell r="V24">
            <v>0.8</v>
          </cell>
          <cell r="W24">
            <v>1.2</v>
          </cell>
          <cell r="X24">
            <v>0.9</v>
          </cell>
          <cell r="Y24">
            <v>1.5</v>
          </cell>
          <cell r="Z24">
            <v>0.9</v>
          </cell>
          <cell r="AA24">
            <v>0.3</v>
          </cell>
        </row>
        <row r="25">
          <cell r="P25">
            <v>0</v>
          </cell>
          <cell r="Q25">
            <v>0.2</v>
          </cell>
          <cell r="R25">
            <v>0.1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8">
          <cell r="P28">
            <v>30.1</v>
          </cell>
          <cell r="Q28">
            <v>213.5</v>
          </cell>
          <cell r="R28">
            <v>63.4</v>
          </cell>
          <cell r="S28">
            <v>81.900000000000006</v>
          </cell>
          <cell r="T28">
            <v>112.2</v>
          </cell>
          <cell r="U28">
            <v>81.3</v>
          </cell>
          <cell r="V28">
            <v>143.69999999999999</v>
          </cell>
          <cell r="W28">
            <v>111.4</v>
          </cell>
          <cell r="X28">
            <v>110.7</v>
          </cell>
          <cell r="Y28">
            <v>170.9</v>
          </cell>
          <cell r="Z28">
            <v>76</v>
          </cell>
          <cell r="AA28">
            <v>908.5</v>
          </cell>
        </row>
        <row r="29">
          <cell r="P29">
            <v>79</v>
          </cell>
          <cell r="Q29">
            <v>0</v>
          </cell>
          <cell r="R29">
            <v>0</v>
          </cell>
          <cell r="S29">
            <v>87.3</v>
          </cell>
          <cell r="T29">
            <v>0</v>
          </cell>
          <cell r="U29">
            <v>0</v>
          </cell>
          <cell r="V29">
            <v>119</v>
          </cell>
          <cell r="W29">
            <v>0</v>
          </cell>
          <cell r="X29">
            <v>0</v>
          </cell>
          <cell r="Y29">
            <v>114.7</v>
          </cell>
          <cell r="Z29">
            <v>0</v>
          </cell>
          <cell r="AA29">
            <v>0</v>
          </cell>
          <cell r="AB29">
            <v>400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BB8C-4BE2-450A-B74E-895DABEFCC6B}">
  <sheetPr>
    <pageSetUpPr fitToPage="1"/>
  </sheetPr>
  <dimension ref="A1:AX215"/>
  <sheetViews>
    <sheetView showGridLines="0" zoomScale="90" zoomScaleNormal="90" workbookViewId="0">
      <selection activeCell="B3" sqref="B3:AD3"/>
    </sheetView>
  </sheetViews>
  <sheetFormatPr baseColWidth="10" defaultColWidth="11.42578125" defaultRowHeight="12.75" x14ac:dyDescent="0.2"/>
  <cols>
    <col min="1" max="1" width="1.28515625" customWidth="1"/>
    <col min="2" max="2" width="73.140625" customWidth="1"/>
    <col min="3" max="10" width="10.7109375" customWidth="1"/>
    <col min="11" max="12" width="13.42578125" customWidth="1"/>
    <col min="13" max="13" width="13.42578125" bestFit="1" customWidth="1"/>
    <col min="14" max="14" width="13.42578125" customWidth="1"/>
    <col min="15" max="15" width="12.42578125" customWidth="1"/>
    <col min="16" max="19" width="11.7109375" customWidth="1"/>
    <col min="20" max="20" width="11.28515625" bestFit="1" customWidth="1"/>
    <col min="21" max="23" width="11.28515625" customWidth="1"/>
    <col min="24" max="24" width="13.42578125" bestFit="1" customWidth="1"/>
    <col min="25" max="25" width="13.42578125" customWidth="1"/>
    <col min="26" max="26" width="13.42578125" bestFit="1" customWidth="1"/>
    <col min="27" max="27" width="13.42578125" customWidth="1"/>
    <col min="28" max="28" width="12.7109375" customWidth="1"/>
    <col min="29" max="29" width="11.140625" customWidth="1"/>
    <col min="30" max="30" width="9.42578125" bestFit="1" customWidth="1"/>
  </cols>
  <sheetData>
    <row r="1" spans="2:50" ht="15.75" x14ac:dyDescent="0.25">
      <c r="B1" s="68" t="s">
        <v>33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2:50" ht="15.75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2:50" ht="16.5" customHeight="1" x14ac:dyDescent="0.2">
      <c r="B3" s="69" t="s">
        <v>34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2:50" ht="16.5" customHeight="1" x14ac:dyDescent="0.2">
      <c r="B4" s="70" t="s">
        <v>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2:50" ht="14.25" x14ac:dyDescent="0.2">
      <c r="B5" s="70" t="s">
        <v>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2:50" ht="20.25" customHeight="1" x14ac:dyDescent="0.2">
      <c r="B6" s="74" t="s">
        <v>2</v>
      </c>
      <c r="C6" s="71">
        <v>2023</v>
      </c>
      <c r="D6" s="72"/>
      <c r="E6" s="72"/>
      <c r="F6" s="72"/>
      <c r="G6" s="72"/>
      <c r="H6" s="72"/>
      <c r="I6" s="72"/>
      <c r="J6" s="72"/>
      <c r="K6" s="72"/>
      <c r="L6" s="72"/>
      <c r="M6" s="73"/>
      <c r="N6" s="3"/>
      <c r="O6" s="74">
        <v>2023</v>
      </c>
      <c r="P6" s="71">
        <v>2024</v>
      </c>
      <c r="Q6" s="72"/>
      <c r="R6" s="72"/>
      <c r="S6" s="72"/>
      <c r="T6" s="72"/>
      <c r="U6" s="72"/>
      <c r="V6" s="72"/>
      <c r="W6" s="72"/>
      <c r="X6" s="72"/>
      <c r="Y6" s="72"/>
      <c r="Z6" s="73"/>
      <c r="AA6" s="3"/>
      <c r="AB6" s="74">
        <v>2024</v>
      </c>
      <c r="AC6" s="72" t="s">
        <v>3</v>
      </c>
      <c r="AD6" s="73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2:50" ht="22.5" customHeight="1" thickBot="1" x14ac:dyDescent="0.25">
      <c r="B7" s="75"/>
      <c r="C7" s="18" t="s">
        <v>4</v>
      </c>
      <c r="D7" s="18" t="s">
        <v>5</v>
      </c>
      <c r="E7" s="18" t="s">
        <v>6</v>
      </c>
      <c r="F7" s="18" t="s">
        <v>7</v>
      </c>
      <c r="G7" s="18" t="s">
        <v>8</v>
      </c>
      <c r="H7" s="18" t="s">
        <v>9</v>
      </c>
      <c r="I7" s="18" t="s">
        <v>10</v>
      </c>
      <c r="J7" s="18" t="s">
        <v>11</v>
      </c>
      <c r="K7" s="18" t="s">
        <v>12</v>
      </c>
      <c r="L7" s="18" t="s">
        <v>13</v>
      </c>
      <c r="M7" s="18" t="s">
        <v>14</v>
      </c>
      <c r="N7" s="18" t="s">
        <v>15</v>
      </c>
      <c r="O7" s="75"/>
      <c r="P7" s="18" t="s">
        <v>4</v>
      </c>
      <c r="Q7" s="18" t="s">
        <v>5</v>
      </c>
      <c r="R7" s="18" t="s">
        <v>6</v>
      </c>
      <c r="S7" s="18" t="s">
        <v>7</v>
      </c>
      <c r="T7" s="18" t="s">
        <v>8</v>
      </c>
      <c r="U7" s="18" t="s">
        <v>9</v>
      </c>
      <c r="V7" s="18" t="s">
        <v>10</v>
      </c>
      <c r="W7" s="18" t="s">
        <v>11</v>
      </c>
      <c r="X7" s="18" t="s">
        <v>12</v>
      </c>
      <c r="Y7" s="18" t="s">
        <v>13</v>
      </c>
      <c r="Z7" s="18" t="s">
        <v>14</v>
      </c>
      <c r="AA7" s="18" t="s">
        <v>15</v>
      </c>
      <c r="AB7" s="75"/>
      <c r="AC7" s="19" t="s">
        <v>16</v>
      </c>
      <c r="AD7" s="20" t="s">
        <v>17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2:50" ht="18" customHeight="1" thickTop="1" x14ac:dyDescent="0.2">
      <c r="B8" s="21" t="s">
        <v>18</v>
      </c>
      <c r="C8" s="22">
        <f t="shared" ref="C8:N8" si="0">+C9+C19</f>
        <v>17077.599999999999</v>
      </c>
      <c r="D8" s="22">
        <f t="shared" si="0"/>
        <v>16155.2</v>
      </c>
      <c r="E8" s="22">
        <f t="shared" si="0"/>
        <v>18675.7</v>
      </c>
      <c r="F8" s="22">
        <f t="shared" si="0"/>
        <v>16317.8</v>
      </c>
      <c r="G8" s="22">
        <f t="shared" si="0"/>
        <v>18728.599999999999</v>
      </c>
      <c r="H8" s="22">
        <f t="shared" si="0"/>
        <v>17734.099999999999</v>
      </c>
      <c r="I8" s="22">
        <f t="shared" si="0"/>
        <v>18871.5</v>
      </c>
      <c r="J8" s="22">
        <f t="shared" si="0"/>
        <v>18725.199999999997</v>
      </c>
      <c r="K8" s="22">
        <f t="shared" si="0"/>
        <v>19660.2</v>
      </c>
      <c r="L8" s="22">
        <f t="shared" si="0"/>
        <v>21041.600000000002</v>
      </c>
      <c r="M8" s="22">
        <f t="shared" si="0"/>
        <v>21402.800000000003</v>
      </c>
      <c r="N8" s="22">
        <f t="shared" si="0"/>
        <v>17662.300000000003</v>
      </c>
      <c r="O8" s="23">
        <f>+O9+O19</f>
        <v>222052.6</v>
      </c>
      <c r="P8" s="22">
        <f t="shared" ref="P8:AA8" si="1">+P9+P19</f>
        <v>18003.999999999996</v>
      </c>
      <c r="Q8" s="22">
        <f t="shared" si="1"/>
        <v>17214.400000000001</v>
      </c>
      <c r="R8" s="22">
        <f t="shared" si="1"/>
        <v>18133.400000000001</v>
      </c>
      <c r="S8" s="22">
        <f t="shared" si="1"/>
        <v>20275</v>
      </c>
      <c r="T8" s="22">
        <f t="shared" si="1"/>
        <v>21214.1</v>
      </c>
      <c r="U8" s="22">
        <f t="shared" si="1"/>
        <v>20095.7</v>
      </c>
      <c r="V8" s="22">
        <f t="shared" si="1"/>
        <v>22805.800000000003</v>
      </c>
      <c r="W8" s="22">
        <f t="shared" si="1"/>
        <v>22113.4</v>
      </c>
      <c r="X8" s="22">
        <f t="shared" si="1"/>
        <v>22930.2</v>
      </c>
      <c r="Y8" s="22">
        <f>+Y9+Y19</f>
        <v>24405.399999999998</v>
      </c>
      <c r="Z8" s="22">
        <f t="shared" si="1"/>
        <v>22934.3</v>
      </c>
      <c r="AA8" s="22">
        <f t="shared" si="1"/>
        <v>22057.5</v>
      </c>
      <c r="AB8" s="23">
        <f>+AB9+AB19</f>
        <v>252183.19999999995</v>
      </c>
      <c r="AC8" s="22">
        <f t="shared" ref="AC8:AC19" si="2">+AB8-O8</f>
        <v>30130.599999999948</v>
      </c>
      <c r="AD8" s="23">
        <f t="shared" ref="AD8:AD30" si="3">+AC8/O8*100</f>
        <v>13.569127314879422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2:50" ht="18" customHeight="1" x14ac:dyDescent="0.2">
      <c r="B9" s="24" t="s">
        <v>35</v>
      </c>
      <c r="C9" s="25">
        <f t="shared" ref="C9:N9" si="4">+C11+C12+C18</f>
        <v>13392.2</v>
      </c>
      <c r="D9" s="25">
        <f t="shared" si="4"/>
        <v>12616.2</v>
      </c>
      <c r="E9" s="25">
        <f t="shared" si="4"/>
        <v>14678.4</v>
      </c>
      <c r="F9" s="25">
        <f t="shared" si="4"/>
        <v>12636.1</v>
      </c>
      <c r="G9" s="25">
        <f t="shared" si="4"/>
        <v>14483.5</v>
      </c>
      <c r="H9" s="25">
        <f t="shared" si="4"/>
        <v>13702.999999999998</v>
      </c>
      <c r="I9" s="25">
        <f t="shared" si="4"/>
        <v>14456.800000000001</v>
      </c>
      <c r="J9" s="25">
        <f t="shared" si="4"/>
        <v>14424.699999999999</v>
      </c>
      <c r="K9" s="25">
        <f t="shared" si="4"/>
        <v>14960.800000000001</v>
      </c>
      <c r="L9" s="25">
        <f t="shared" si="4"/>
        <v>15971.900000000001</v>
      </c>
      <c r="M9" s="25">
        <f t="shared" si="4"/>
        <v>16346.900000000001</v>
      </c>
      <c r="N9" s="25">
        <f t="shared" si="4"/>
        <v>13379.400000000001</v>
      </c>
      <c r="O9" s="25">
        <f>+O11+O12+O18</f>
        <v>171049.9</v>
      </c>
      <c r="P9" s="25">
        <f t="shared" ref="P9:AA9" si="5">+P11+P12+P18</f>
        <v>13681.399999999998</v>
      </c>
      <c r="Q9" s="25">
        <f t="shared" si="5"/>
        <v>13368.4</v>
      </c>
      <c r="R9" s="25">
        <f t="shared" si="5"/>
        <v>13909.5</v>
      </c>
      <c r="S9" s="25">
        <f t="shared" si="5"/>
        <v>15639.199999999999</v>
      </c>
      <c r="T9" s="25">
        <f t="shared" si="5"/>
        <v>16339.4</v>
      </c>
      <c r="U9" s="25">
        <f t="shared" si="5"/>
        <v>15318.6</v>
      </c>
      <c r="V9" s="25">
        <f t="shared" si="5"/>
        <v>17364.900000000001</v>
      </c>
      <c r="W9" s="25">
        <f t="shared" si="5"/>
        <v>16961.300000000003</v>
      </c>
      <c r="X9" s="25">
        <f t="shared" si="5"/>
        <v>17291.400000000001</v>
      </c>
      <c r="Y9" s="25">
        <f t="shared" si="5"/>
        <v>18579.8</v>
      </c>
      <c r="Z9" s="25">
        <f t="shared" si="5"/>
        <v>17384</v>
      </c>
      <c r="AA9" s="25">
        <f t="shared" si="5"/>
        <v>16214.499999999998</v>
      </c>
      <c r="AB9" s="25">
        <f>+AB10+AB12+AB18</f>
        <v>192052.39999999997</v>
      </c>
      <c r="AC9" s="25">
        <f t="shared" si="2"/>
        <v>21002.499999999971</v>
      </c>
      <c r="AD9" s="23">
        <f t="shared" si="3"/>
        <v>12.278580694873234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2:50" ht="18" customHeight="1" x14ac:dyDescent="0.2">
      <c r="B10" s="26" t="s">
        <v>20</v>
      </c>
      <c r="C10" s="25">
        <f t="shared" ref="C10:AA10" si="6">+C11</f>
        <v>11788</v>
      </c>
      <c r="D10" s="25">
        <f t="shared" si="6"/>
        <v>10998.1</v>
      </c>
      <c r="E10" s="25">
        <f t="shared" si="6"/>
        <v>12652.4</v>
      </c>
      <c r="F10" s="25">
        <f t="shared" si="6"/>
        <v>11007.4</v>
      </c>
      <c r="G10" s="25">
        <f t="shared" si="6"/>
        <v>12549</v>
      </c>
      <c r="H10" s="25">
        <f t="shared" si="6"/>
        <v>11983.8</v>
      </c>
      <c r="I10" s="25">
        <f t="shared" si="6"/>
        <v>12639.7</v>
      </c>
      <c r="J10" s="25">
        <f t="shared" si="6"/>
        <v>12558.3</v>
      </c>
      <c r="K10" s="25">
        <f t="shared" si="6"/>
        <v>12810.7</v>
      </c>
      <c r="L10" s="25">
        <f t="shared" si="6"/>
        <v>13720.7</v>
      </c>
      <c r="M10" s="25">
        <f t="shared" si="6"/>
        <v>13782.2</v>
      </c>
      <c r="N10" s="25">
        <f t="shared" si="6"/>
        <v>11615.7</v>
      </c>
      <c r="O10" s="23">
        <f>+O11</f>
        <v>148106</v>
      </c>
      <c r="P10" s="25">
        <f t="shared" si="6"/>
        <v>12143.8</v>
      </c>
      <c r="Q10" s="25">
        <f t="shared" si="6"/>
        <v>11627.3</v>
      </c>
      <c r="R10" s="25">
        <f t="shared" si="6"/>
        <v>12121.5</v>
      </c>
      <c r="S10" s="25">
        <f t="shared" si="6"/>
        <v>13533.5</v>
      </c>
      <c r="T10" s="25">
        <f t="shared" si="6"/>
        <v>14109.6</v>
      </c>
      <c r="U10" s="25">
        <f t="shared" si="6"/>
        <v>13452.3</v>
      </c>
      <c r="V10" s="25">
        <f t="shared" si="6"/>
        <v>15214</v>
      </c>
      <c r="W10" s="25">
        <f t="shared" si="6"/>
        <v>14723.4</v>
      </c>
      <c r="X10" s="25">
        <f t="shared" si="6"/>
        <v>15003.8</v>
      </c>
      <c r="Y10" s="25">
        <f t="shared" si="6"/>
        <v>16077.1</v>
      </c>
      <c r="Z10" s="25">
        <f t="shared" si="6"/>
        <v>14969</v>
      </c>
      <c r="AA10" s="25">
        <f t="shared" si="6"/>
        <v>14162.8</v>
      </c>
      <c r="AB10" s="23">
        <f>+AB11</f>
        <v>167138.09999999998</v>
      </c>
      <c r="AC10" s="25">
        <f t="shared" si="2"/>
        <v>19032.099999999977</v>
      </c>
      <c r="AD10" s="23">
        <f t="shared" si="3"/>
        <v>12.850323417012124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2:50" ht="18" customHeight="1" x14ac:dyDescent="0.2">
      <c r="B11" s="27" t="s">
        <v>21</v>
      </c>
      <c r="C11" s="28">
        <v>11788</v>
      </c>
      <c r="D11" s="28">
        <v>10998.1</v>
      </c>
      <c r="E11" s="28">
        <v>12652.4</v>
      </c>
      <c r="F11" s="28">
        <v>11007.4</v>
      </c>
      <c r="G11" s="28">
        <v>12549</v>
      </c>
      <c r="H11" s="29">
        <v>11983.8</v>
      </c>
      <c r="I11" s="29">
        <v>12639.7</v>
      </c>
      <c r="J11" s="29">
        <v>12558.3</v>
      </c>
      <c r="K11" s="29">
        <v>12810.7</v>
      </c>
      <c r="L11" s="29">
        <v>13720.7</v>
      </c>
      <c r="M11" s="29">
        <v>13782.2</v>
      </c>
      <c r="N11" s="29">
        <v>11615.7</v>
      </c>
      <c r="O11" s="29">
        <f>SUM(C11:N11)</f>
        <v>148106</v>
      </c>
      <c r="P11" s="28">
        <f>+[41]PP!P27</f>
        <v>12143.8</v>
      </c>
      <c r="Q11" s="28">
        <f>+[41]PP!Q27</f>
        <v>11627.3</v>
      </c>
      <c r="R11" s="28">
        <f>+[41]PP!R27</f>
        <v>12121.5</v>
      </c>
      <c r="S11" s="28">
        <f>+[41]PP!S27</f>
        <v>13533.5</v>
      </c>
      <c r="T11" s="28">
        <f>+[41]PP!T27</f>
        <v>14109.6</v>
      </c>
      <c r="U11" s="28">
        <f>+[41]PP!U27</f>
        <v>13452.3</v>
      </c>
      <c r="V11" s="28">
        <f>+[41]PP!V27</f>
        <v>15214</v>
      </c>
      <c r="W11" s="28">
        <f>+[41]PP!W27</f>
        <v>14723.4</v>
      </c>
      <c r="X11" s="28">
        <f>+[41]PP!X27</f>
        <v>15003.8</v>
      </c>
      <c r="Y11" s="28">
        <f>+[41]PP!Y27</f>
        <v>16077.1</v>
      </c>
      <c r="Z11" s="28">
        <f>+[41]PP!Z27</f>
        <v>14969</v>
      </c>
      <c r="AA11" s="28">
        <f>+[41]PP!AA27</f>
        <v>14162.8</v>
      </c>
      <c r="AB11" s="29">
        <f>SUM(P11:AA11)</f>
        <v>167138.09999999998</v>
      </c>
      <c r="AC11" s="28">
        <f t="shared" si="2"/>
        <v>19032.099999999977</v>
      </c>
      <c r="AD11" s="29">
        <f t="shared" si="3"/>
        <v>12.850323417012124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2:50" ht="18" customHeight="1" x14ac:dyDescent="0.2">
      <c r="B12" s="4" t="s">
        <v>22</v>
      </c>
      <c r="C12" s="30">
        <f t="shared" ref="C12:N12" si="7">SUM(C13:C17)</f>
        <v>1572.6</v>
      </c>
      <c r="D12" s="30">
        <f t="shared" si="7"/>
        <v>1588.8999999999999</v>
      </c>
      <c r="E12" s="30">
        <f t="shared" si="7"/>
        <v>1998.4999999999998</v>
      </c>
      <c r="F12" s="30">
        <f t="shared" si="7"/>
        <v>1606</v>
      </c>
      <c r="G12" s="30">
        <f t="shared" si="7"/>
        <v>1897.3999999999999</v>
      </c>
      <c r="H12" s="30">
        <f t="shared" si="7"/>
        <v>1662.8999999999999</v>
      </c>
      <c r="I12" s="30">
        <f t="shared" si="7"/>
        <v>1771.8999999999999</v>
      </c>
      <c r="J12" s="30">
        <f t="shared" si="7"/>
        <v>1828.8</v>
      </c>
      <c r="K12" s="30">
        <f t="shared" si="7"/>
        <v>2110.4</v>
      </c>
      <c r="L12" s="30">
        <f t="shared" si="7"/>
        <v>2208.1</v>
      </c>
      <c r="M12" s="30">
        <f t="shared" si="7"/>
        <v>2529.1</v>
      </c>
      <c r="N12" s="30">
        <f t="shared" si="7"/>
        <v>1729.5000000000002</v>
      </c>
      <c r="O12" s="30">
        <f>SUM(O13:O17)</f>
        <v>22504.100000000002</v>
      </c>
      <c r="P12" s="30">
        <f t="shared" ref="P12:AA12" si="8">SUM(P13:P17)</f>
        <v>1497.8000000000002</v>
      </c>
      <c r="Q12" s="30">
        <f t="shared" si="8"/>
        <v>1702.6000000000001</v>
      </c>
      <c r="R12" s="30">
        <f t="shared" si="8"/>
        <v>1744.7999999999997</v>
      </c>
      <c r="S12" s="30">
        <f t="shared" si="8"/>
        <v>2064.9</v>
      </c>
      <c r="T12" s="30">
        <f t="shared" si="8"/>
        <v>2183</v>
      </c>
      <c r="U12" s="30">
        <f t="shared" si="8"/>
        <v>1783.7</v>
      </c>
      <c r="V12" s="30">
        <f t="shared" si="8"/>
        <v>2088.4</v>
      </c>
      <c r="W12" s="30">
        <f t="shared" si="8"/>
        <v>2197.5</v>
      </c>
      <c r="X12" s="30">
        <f t="shared" si="8"/>
        <v>2252.6000000000004</v>
      </c>
      <c r="Y12" s="30">
        <f t="shared" si="8"/>
        <v>2449.6999999999998</v>
      </c>
      <c r="Z12" s="30">
        <f t="shared" si="8"/>
        <v>2366.8999999999996</v>
      </c>
      <c r="AA12" s="30">
        <f t="shared" si="8"/>
        <v>2008.7999999999997</v>
      </c>
      <c r="AB12" s="30">
        <f>SUM(AB13:AB17)</f>
        <v>24340.699999999993</v>
      </c>
      <c r="AC12" s="30">
        <f t="shared" si="2"/>
        <v>1836.5999999999913</v>
      </c>
      <c r="AD12" s="31">
        <f t="shared" si="3"/>
        <v>8.1611795183988303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2:50" ht="18" customHeight="1" x14ac:dyDescent="0.2">
      <c r="B13" s="32" t="s">
        <v>23</v>
      </c>
      <c r="C13" s="28">
        <v>1153.3</v>
      </c>
      <c r="D13" s="28">
        <v>1182.5999999999999</v>
      </c>
      <c r="E13" s="28">
        <v>1416</v>
      </c>
      <c r="F13" s="28">
        <v>1154.7</v>
      </c>
      <c r="G13" s="28">
        <v>1189.7</v>
      </c>
      <c r="H13" s="29">
        <v>1096.8</v>
      </c>
      <c r="I13" s="29">
        <v>1109.0999999999999</v>
      </c>
      <c r="J13" s="29">
        <v>1075.2</v>
      </c>
      <c r="K13" s="29">
        <v>1357.7</v>
      </c>
      <c r="L13" s="29">
        <v>1416.7</v>
      </c>
      <c r="M13" s="29">
        <v>1578.9</v>
      </c>
      <c r="N13" s="29">
        <v>1327.4</v>
      </c>
      <c r="O13" s="29">
        <f t="shared" ref="O13:O18" si="9">SUM(C13:N13)</f>
        <v>15058.1</v>
      </c>
      <c r="P13" s="28">
        <v>952</v>
      </c>
      <c r="Q13" s="28">
        <v>1136</v>
      </c>
      <c r="R13" s="28">
        <v>1252.5</v>
      </c>
      <c r="S13" s="28">
        <v>1463.1</v>
      </c>
      <c r="T13" s="28">
        <v>1420.4</v>
      </c>
      <c r="U13" s="29">
        <v>1113.5</v>
      </c>
      <c r="V13" s="29">
        <v>1333.8</v>
      </c>
      <c r="W13" s="29">
        <v>1381.8</v>
      </c>
      <c r="X13" s="29">
        <v>1366</v>
      </c>
      <c r="Y13" s="29">
        <v>1623</v>
      </c>
      <c r="Z13" s="29">
        <v>1594.8</v>
      </c>
      <c r="AA13" s="29">
        <v>1478.3</v>
      </c>
      <c r="AB13" s="29">
        <f t="shared" ref="AB13:AB18" si="10">SUM(P13:AA13)</f>
        <v>16115.199999999997</v>
      </c>
      <c r="AC13" s="28">
        <f t="shared" si="2"/>
        <v>1057.0999999999967</v>
      </c>
      <c r="AD13" s="29">
        <f t="shared" si="3"/>
        <v>7.0201419833843355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2:50" ht="18" customHeight="1" x14ac:dyDescent="0.2">
      <c r="B14" s="32" t="s">
        <v>24</v>
      </c>
      <c r="C14" s="28">
        <v>126.4</v>
      </c>
      <c r="D14" s="28">
        <v>135.9</v>
      </c>
      <c r="E14" s="28">
        <v>177.6</v>
      </c>
      <c r="F14" s="28">
        <v>168.9</v>
      </c>
      <c r="G14" s="28">
        <v>290.3</v>
      </c>
      <c r="H14" s="29">
        <v>200.3</v>
      </c>
      <c r="I14" s="29">
        <v>186.7</v>
      </c>
      <c r="J14" s="29">
        <v>265.39999999999998</v>
      </c>
      <c r="K14" s="29">
        <v>285.3</v>
      </c>
      <c r="L14" s="29">
        <v>266.39999999999998</v>
      </c>
      <c r="M14" s="29">
        <v>432.8</v>
      </c>
      <c r="N14" s="29">
        <v>58.8</v>
      </c>
      <c r="O14" s="29">
        <f t="shared" si="9"/>
        <v>2594.8000000000002</v>
      </c>
      <c r="P14" s="28">
        <v>106.7</v>
      </c>
      <c r="Q14" s="28">
        <v>185.4</v>
      </c>
      <c r="R14" s="28">
        <v>169.1</v>
      </c>
      <c r="S14" s="28">
        <v>188.9</v>
      </c>
      <c r="T14" s="28">
        <v>248.4</v>
      </c>
      <c r="U14" s="29">
        <v>187.8</v>
      </c>
      <c r="V14" s="29">
        <v>219.6</v>
      </c>
      <c r="W14" s="29">
        <v>278.60000000000002</v>
      </c>
      <c r="X14" s="29">
        <v>296.5</v>
      </c>
      <c r="Y14" s="29">
        <v>251.9</v>
      </c>
      <c r="Z14" s="29">
        <v>196.6</v>
      </c>
      <c r="AA14" s="29">
        <v>77.8</v>
      </c>
      <c r="AB14" s="29">
        <f t="shared" si="10"/>
        <v>2407.3000000000002</v>
      </c>
      <c r="AC14" s="28">
        <f t="shared" si="2"/>
        <v>-187.5</v>
      </c>
      <c r="AD14" s="29">
        <f t="shared" si="3"/>
        <v>-7.2259904424233081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2:50" ht="18" customHeight="1" x14ac:dyDescent="0.2">
      <c r="B15" s="32" t="s">
        <v>36</v>
      </c>
      <c r="C15" s="28">
        <v>167.8</v>
      </c>
      <c r="D15" s="33">
        <v>155.1</v>
      </c>
      <c r="E15" s="33">
        <v>203.6</v>
      </c>
      <c r="F15" s="33">
        <v>173.8</v>
      </c>
      <c r="G15" s="33">
        <v>238.3</v>
      </c>
      <c r="H15" s="34">
        <v>199.2</v>
      </c>
      <c r="I15" s="34">
        <v>260.39999999999998</v>
      </c>
      <c r="J15" s="34">
        <v>356</v>
      </c>
      <c r="K15" s="34">
        <v>299</v>
      </c>
      <c r="L15" s="34">
        <v>362.7</v>
      </c>
      <c r="M15" s="34">
        <v>344.9</v>
      </c>
      <c r="N15" s="34">
        <v>191.4</v>
      </c>
      <c r="O15" s="29">
        <f t="shared" si="9"/>
        <v>2952.2</v>
      </c>
      <c r="P15" s="28">
        <v>241.4</v>
      </c>
      <c r="Q15" s="33">
        <v>211.9</v>
      </c>
      <c r="R15" s="33">
        <v>193.1</v>
      </c>
      <c r="S15" s="33">
        <v>258.2</v>
      </c>
      <c r="T15" s="33">
        <v>334.8</v>
      </c>
      <c r="U15" s="34">
        <v>291.2</v>
      </c>
      <c r="V15" s="34">
        <v>361.6</v>
      </c>
      <c r="W15" s="34">
        <v>344.2</v>
      </c>
      <c r="X15" s="34">
        <v>447.8</v>
      </c>
      <c r="Y15" s="34">
        <v>388.1</v>
      </c>
      <c r="Z15" s="34">
        <v>394.5</v>
      </c>
      <c r="AA15" s="34">
        <v>293.60000000000002</v>
      </c>
      <c r="AB15" s="29">
        <f t="shared" si="10"/>
        <v>3760.3999999999996</v>
      </c>
      <c r="AC15" s="28">
        <f t="shared" si="2"/>
        <v>808.19999999999982</v>
      </c>
      <c r="AD15" s="29">
        <f t="shared" si="3"/>
        <v>27.376194024795065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2:50" s="36" customFormat="1" ht="18" customHeight="1" x14ac:dyDescent="0.2">
      <c r="B16" s="35" t="s">
        <v>37</v>
      </c>
      <c r="C16" s="33">
        <v>125.1</v>
      </c>
      <c r="D16" s="28">
        <v>115.3</v>
      </c>
      <c r="E16" s="28">
        <v>201.3</v>
      </c>
      <c r="F16" s="28">
        <v>108.6</v>
      </c>
      <c r="G16" s="28">
        <v>179.1</v>
      </c>
      <c r="H16" s="29">
        <v>166.6</v>
      </c>
      <c r="I16" s="29">
        <v>215.7</v>
      </c>
      <c r="J16" s="29">
        <v>132.19999999999999</v>
      </c>
      <c r="K16" s="29">
        <v>168.4</v>
      </c>
      <c r="L16" s="29">
        <v>162.30000000000001</v>
      </c>
      <c r="M16" s="29">
        <v>172.5</v>
      </c>
      <c r="N16" s="29">
        <v>151.9</v>
      </c>
      <c r="O16" s="29">
        <f t="shared" si="9"/>
        <v>1899.0000000000002</v>
      </c>
      <c r="P16" s="33">
        <v>197.7</v>
      </c>
      <c r="Q16" s="28">
        <v>169.3</v>
      </c>
      <c r="R16" s="28">
        <v>130.1</v>
      </c>
      <c r="S16" s="28">
        <v>154.69999999999999</v>
      </c>
      <c r="T16" s="28">
        <v>179.4</v>
      </c>
      <c r="U16" s="29">
        <v>191.2</v>
      </c>
      <c r="V16" s="29">
        <v>173.4</v>
      </c>
      <c r="W16" s="29">
        <v>192.9</v>
      </c>
      <c r="X16" s="29">
        <v>142.30000000000001</v>
      </c>
      <c r="Y16" s="29">
        <v>186.7</v>
      </c>
      <c r="Z16" s="29">
        <v>181</v>
      </c>
      <c r="AA16" s="29">
        <v>159.1</v>
      </c>
      <c r="AB16" s="29">
        <f t="shared" si="10"/>
        <v>2057.8000000000002</v>
      </c>
      <c r="AC16" s="28">
        <f t="shared" si="2"/>
        <v>158.79999999999995</v>
      </c>
      <c r="AD16" s="29">
        <f t="shared" si="3"/>
        <v>8.3622959452343295</v>
      </c>
    </row>
    <row r="17" spans="1:50" ht="18" customHeight="1" x14ac:dyDescent="0.2">
      <c r="B17" s="32" t="s">
        <v>19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f t="shared" si="9"/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f t="shared" si="10"/>
        <v>0</v>
      </c>
      <c r="AC17" s="37">
        <f t="shared" si="2"/>
        <v>0</v>
      </c>
      <c r="AD17" s="29">
        <v>0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18" customHeight="1" x14ac:dyDescent="0.2">
      <c r="B18" s="38" t="s">
        <v>25</v>
      </c>
      <c r="C18" s="30">
        <v>31.6</v>
      </c>
      <c r="D18" s="30">
        <v>29.2</v>
      </c>
      <c r="E18" s="30">
        <v>27.5</v>
      </c>
      <c r="F18" s="30">
        <v>22.7</v>
      </c>
      <c r="G18" s="30">
        <v>37.1</v>
      </c>
      <c r="H18" s="31">
        <v>56.3</v>
      </c>
      <c r="I18" s="31">
        <v>45.2</v>
      </c>
      <c r="J18" s="31">
        <v>37.6</v>
      </c>
      <c r="K18" s="31">
        <v>39.700000000000003</v>
      </c>
      <c r="L18" s="31">
        <v>43.1</v>
      </c>
      <c r="M18" s="31">
        <v>35.6</v>
      </c>
      <c r="N18" s="31">
        <v>34.200000000000003</v>
      </c>
      <c r="O18" s="31">
        <f t="shared" si="9"/>
        <v>439.8</v>
      </c>
      <c r="P18" s="30">
        <v>39.799999999999997</v>
      </c>
      <c r="Q18" s="30">
        <v>38.5</v>
      </c>
      <c r="R18" s="30">
        <v>43.2</v>
      </c>
      <c r="S18" s="30">
        <v>40.799999999999997</v>
      </c>
      <c r="T18" s="30">
        <v>46.8</v>
      </c>
      <c r="U18" s="31">
        <v>82.6</v>
      </c>
      <c r="V18" s="31">
        <v>62.5</v>
      </c>
      <c r="W18" s="31">
        <v>40.4</v>
      </c>
      <c r="X18" s="31">
        <v>35</v>
      </c>
      <c r="Y18" s="31">
        <v>53</v>
      </c>
      <c r="Z18" s="31">
        <v>48.1</v>
      </c>
      <c r="AA18" s="31">
        <v>42.9</v>
      </c>
      <c r="AB18" s="31">
        <f t="shared" si="10"/>
        <v>573.6</v>
      </c>
      <c r="AC18" s="30">
        <f t="shared" si="2"/>
        <v>133.80000000000001</v>
      </c>
      <c r="AD18" s="31">
        <f t="shared" si="3"/>
        <v>30.422919508867668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18" customHeight="1" x14ac:dyDescent="0.2">
      <c r="B19" s="7" t="s">
        <v>38</v>
      </c>
      <c r="C19" s="30">
        <f t="shared" ref="C19:N19" si="11">+C20+C22</f>
        <v>3685.3999999999996</v>
      </c>
      <c r="D19" s="30">
        <f t="shared" si="11"/>
        <v>3539</v>
      </c>
      <c r="E19" s="30">
        <f t="shared" si="11"/>
        <v>3997.2999999999997</v>
      </c>
      <c r="F19" s="30">
        <f t="shared" si="11"/>
        <v>3681.7</v>
      </c>
      <c r="G19" s="30">
        <f t="shared" si="11"/>
        <v>4245.1000000000004</v>
      </c>
      <c r="H19" s="30">
        <f t="shared" si="11"/>
        <v>4031.1</v>
      </c>
      <c r="I19" s="30">
        <f t="shared" si="11"/>
        <v>4414.7</v>
      </c>
      <c r="J19" s="30">
        <f t="shared" si="11"/>
        <v>4300.5</v>
      </c>
      <c r="K19" s="30">
        <f t="shared" si="11"/>
        <v>4699.4000000000005</v>
      </c>
      <c r="L19" s="30">
        <f t="shared" si="11"/>
        <v>5069.7</v>
      </c>
      <c r="M19" s="30">
        <f t="shared" si="11"/>
        <v>5055.9000000000005</v>
      </c>
      <c r="N19" s="30">
        <f t="shared" si="11"/>
        <v>4282.9000000000005</v>
      </c>
      <c r="O19" s="30">
        <f>+O20+O22</f>
        <v>51002.700000000004</v>
      </c>
      <c r="P19" s="30">
        <f t="shared" ref="P19:Z19" si="12">+P20+P22</f>
        <v>4322.5999999999995</v>
      </c>
      <c r="Q19" s="30">
        <f t="shared" si="12"/>
        <v>3846</v>
      </c>
      <c r="R19" s="30">
        <f t="shared" si="12"/>
        <v>4223.8999999999996</v>
      </c>
      <c r="S19" s="30">
        <f t="shared" si="12"/>
        <v>4635.8</v>
      </c>
      <c r="T19" s="30">
        <f t="shared" si="12"/>
        <v>4874.7</v>
      </c>
      <c r="U19" s="30">
        <f t="shared" si="12"/>
        <v>4777.0999999999995</v>
      </c>
      <c r="V19" s="30">
        <f t="shared" si="12"/>
        <v>5440.9000000000005</v>
      </c>
      <c r="W19" s="30">
        <f t="shared" si="12"/>
        <v>5152.1000000000004</v>
      </c>
      <c r="X19" s="30">
        <f t="shared" si="12"/>
        <v>5638.8</v>
      </c>
      <c r="Y19" s="30">
        <f t="shared" si="12"/>
        <v>5825.5999999999995</v>
      </c>
      <c r="Z19" s="30">
        <f t="shared" si="12"/>
        <v>5550.3</v>
      </c>
      <c r="AA19" s="30">
        <f>+AA20+AA22</f>
        <v>5843</v>
      </c>
      <c r="AB19" s="30">
        <f>+AB20+AB22</f>
        <v>60130.799999999996</v>
      </c>
      <c r="AC19" s="30">
        <f t="shared" si="2"/>
        <v>9128.0999999999913</v>
      </c>
      <c r="AD19" s="31">
        <f t="shared" si="3"/>
        <v>17.897287790646359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8" customHeight="1" x14ac:dyDescent="0.2">
      <c r="B20" s="26" t="s">
        <v>39</v>
      </c>
      <c r="C20" s="30">
        <f>+C21</f>
        <v>3654.2</v>
      </c>
      <c r="D20" s="30">
        <f t="shared" ref="D20:N20" si="13">+D21</f>
        <v>3516.3</v>
      </c>
      <c r="E20" s="30">
        <f t="shared" si="13"/>
        <v>3973.2</v>
      </c>
      <c r="F20" s="30">
        <f t="shared" si="13"/>
        <v>3658.7</v>
      </c>
      <c r="G20" s="30">
        <f t="shared" si="13"/>
        <v>4217.5</v>
      </c>
      <c r="H20" s="30">
        <f t="shared" si="13"/>
        <v>4011.4</v>
      </c>
      <c r="I20" s="30">
        <f t="shared" si="13"/>
        <v>4393.7</v>
      </c>
      <c r="J20" s="30">
        <f t="shared" si="13"/>
        <v>4278.6000000000004</v>
      </c>
      <c r="K20" s="30">
        <f t="shared" si="13"/>
        <v>4688.3</v>
      </c>
      <c r="L20" s="30">
        <f t="shared" si="13"/>
        <v>5068.2</v>
      </c>
      <c r="M20" s="30">
        <f t="shared" si="13"/>
        <v>5054.3</v>
      </c>
      <c r="N20" s="30">
        <f t="shared" si="13"/>
        <v>4280.6000000000004</v>
      </c>
      <c r="O20" s="30">
        <f>+O21</f>
        <v>50795.000000000007</v>
      </c>
      <c r="P20" s="30">
        <f>+P21</f>
        <v>4321.2</v>
      </c>
      <c r="Q20" s="30">
        <f t="shared" ref="Q20:AC20" si="14">+Q21</f>
        <v>3844.4</v>
      </c>
      <c r="R20" s="30">
        <f t="shared" si="14"/>
        <v>4222.8999999999996</v>
      </c>
      <c r="S20" s="30">
        <f t="shared" si="14"/>
        <v>4632.6000000000004</v>
      </c>
      <c r="T20" s="30">
        <f t="shared" si="14"/>
        <v>4872.3</v>
      </c>
      <c r="U20" s="30">
        <f t="shared" si="14"/>
        <v>4775.2</v>
      </c>
      <c r="V20" s="30">
        <f t="shared" si="14"/>
        <v>5439.6</v>
      </c>
      <c r="W20" s="30">
        <f t="shared" si="14"/>
        <v>5150.5</v>
      </c>
      <c r="X20" s="30">
        <f t="shared" si="14"/>
        <v>5637.5</v>
      </c>
      <c r="Y20" s="30">
        <f t="shared" si="14"/>
        <v>5823.7</v>
      </c>
      <c r="Z20" s="30">
        <f t="shared" si="14"/>
        <v>5548.8</v>
      </c>
      <c r="AA20" s="30">
        <f t="shared" si="14"/>
        <v>5841.7</v>
      </c>
      <c r="AB20" s="30">
        <f>+AB21</f>
        <v>60110.399999999994</v>
      </c>
      <c r="AC20" s="30">
        <f t="shared" si="14"/>
        <v>9315.3999999999869</v>
      </c>
      <c r="AD20" s="31">
        <f t="shared" si="3"/>
        <v>18.339206614824267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18" customHeight="1" x14ac:dyDescent="0.2">
      <c r="B21" s="5" t="s">
        <v>40</v>
      </c>
      <c r="C21" s="28">
        <v>3654.2</v>
      </c>
      <c r="D21" s="28">
        <v>3516.3</v>
      </c>
      <c r="E21" s="28">
        <v>3973.2</v>
      </c>
      <c r="F21" s="28">
        <v>3658.7</v>
      </c>
      <c r="G21" s="28">
        <v>4217.5</v>
      </c>
      <c r="H21" s="29">
        <v>4011.4</v>
      </c>
      <c r="I21" s="29">
        <v>4393.7</v>
      </c>
      <c r="J21" s="29">
        <v>4278.6000000000004</v>
      </c>
      <c r="K21" s="29">
        <v>4688.3</v>
      </c>
      <c r="L21" s="29">
        <v>5068.2</v>
      </c>
      <c r="M21" s="29">
        <v>5054.3</v>
      </c>
      <c r="N21" s="29">
        <v>4280.6000000000004</v>
      </c>
      <c r="O21" s="29">
        <f>SUM(C21:N21)</f>
        <v>50795.000000000007</v>
      </c>
      <c r="P21" s="28">
        <f>+[41]PP!P49</f>
        <v>4321.2</v>
      </c>
      <c r="Q21" s="28">
        <f>+[41]PP!Q49</f>
        <v>3844.4</v>
      </c>
      <c r="R21" s="28">
        <f>+[41]PP!R49</f>
        <v>4222.8999999999996</v>
      </c>
      <c r="S21" s="28">
        <f>+[41]PP!S49</f>
        <v>4632.6000000000004</v>
      </c>
      <c r="T21" s="28">
        <f>+[41]PP!T49</f>
        <v>4872.3</v>
      </c>
      <c r="U21" s="28">
        <f>+[41]PP!U49</f>
        <v>4775.2</v>
      </c>
      <c r="V21" s="28">
        <f>+[41]PP!V49</f>
        <v>5439.6</v>
      </c>
      <c r="W21" s="28">
        <f>+[41]PP!W49</f>
        <v>5150.5</v>
      </c>
      <c r="X21" s="28">
        <f>+[41]PP!X49</f>
        <v>5637.5</v>
      </c>
      <c r="Y21" s="28">
        <f>+[41]PP!Y49</f>
        <v>5823.7</v>
      </c>
      <c r="Z21" s="28">
        <f>+[41]PP!Z49</f>
        <v>5548.8</v>
      </c>
      <c r="AA21" s="28">
        <f>+[41]PP!AA49</f>
        <v>5841.7</v>
      </c>
      <c r="AB21" s="29">
        <f>SUM(P21:AA21)</f>
        <v>60110.399999999994</v>
      </c>
      <c r="AC21" s="28">
        <f t="shared" ref="AC21:AC32" si="15">+AB21-O21</f>
        <v>9315.3999999999869</v>
      </c>
      <c r="AD21" s="29">
        <f t="shared" si="3"/>
        <v>18.339206614824267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8" customHeight="1" x14ac:dyDescent="0.2">
      <c r="B22" s="26" t="s">
        <v>41</v>
      </c>
      <c r="C22" s="25">
        <f t="shared" ref="C22:N22" si="16">+C23+C24</f>
        <v>31.2</v>
      </c>
      <c r="D22" s="25">
        <f t="shared" si="16"/>
        <v>22.7</v>
      </c>
      <c r="E22" s="25">
        <f t="shared" si="16"/>
        <v>24.099999999999998</v>
      </c>
      <c r="F22" s="25">
        <f t="shared" si="16"/>
        <v>23</v>
      </c>
      <c r="G22" s="25">
        <f t="shared" si="16"/>
        <v>27.6</v>
      </c>
      <c r="H22" s="25">
        <f t="shared" si="16"/>
        <v>19.7</v>
      </c>
      <c r="I22" s="25">
        <f t="shared" si="16"/>
        <v>21</v>
      </c>
      <c r="J22" s="25">
        <f t="shared" si="16"/>
        <v>21.9</v>
      </c>
      <c r="K22" s="25">
        <f t="shared" si="16"/>
        <v>11.1</v>
      </c>
      <c r="L22" s="25">
        <f t="shared" si="16"/>
        <v>1.5</v>
      </c>
      <c r="M22" s="25">
        <f t="shared" si="16"/>
        <v>1.6</v>
      </c>
      <c r="N22" s="25">
        <f t="shared" si="16"/>
        <v>2.2999999999999998</v>
      </c>
      <c r="O22" s="23">
        <f>+O23+O24</f>
        <v>207.7</v>
      </c>
      <c r="P22" s="25">
        <f t="shared" ref="P22:AA22" si="17">+P23+P24</f>
        <v>1.4</v>
      </c>
      <c r="Q22" s="25">
        <f t="shared" si="17"/>
        <v>1.6</v>
      </c>
      <c r="R22" s="25">
        <f t="shared" si="17"/>
        <v>1</v>
      </c>
      <c r="S22" s="25">
        <f t="shared" si="17"/>
        <v>3.2</v>
      </c>
      <c r="T22" s="25">
        <f t="shared" si="17"/>
        <v>2.4</v>
      </c>
      <c r="U22" s="25">
        <f t="shared" si="17"/>
        <v>1.9</v>
      </c>
      <c r="V22" s="25">
        <f t="shared" si="17"/>
        <v>1.3</v>
      </c>
      <c r="W22" s="25">
        <f t="shared" si="17"/>
        <v>1.6</v>
      </c>
      <c r="X22" s="25">
        <f t="shared" si="17"/>
        <v>1.3</v>
      </c>
      <c r="Y22" s="25">
        <f t="shared" si="17"/>
        <v>1.9</v>
      </c>
      <c r="Z22" s="25">
        <f t="shared" si="17"/>
        <v>1.5</v>
      </c>
      <c r="AA22" s="25">
        <f t="shared" si="17"/>
        <v>1.3</v>
      </c>
      <c r="AB22" s="23">
        <f>+AB23+AB24</f>
        <v>20.399999999999999</v>
      </c>
      <c r="AC22" s="25">
        <f t="shared" si="15"/>
        <v>-187.29999999999998</v>
      </c>
      <c r="AD22" s="23">
        <f t="shared" si="3"/>
        <v>-90.178141550312958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8" customHeight="1" x14ac:dyDescent="0.2">
      <c r="B23" s="5" t="s">
        <v>42</v>
      </c>
      <c r="C23" s="39">
        <v>29.8</v>
      </c>
      <c r="D23" s="39">
        <v>21.2</v>
      </c>
      <c r="E23" s="39">
        <v>22.9</v>
      </c>
      <c r="F23" s="39">
        <v>21.8</v>
      </c>
      <c r="G23" s="39">
        <v>25.5</v>
      </c>
      <c r="H23" s="6">
        <v>18</v>
      </c>
      <c r="I23" s="6">
        <v>20.399999999999999</v>
      </c>
      <c r="J23" s="6">
        <v>20.399999999999999</v>
      </c>
      <c r="K23" s="6">
        <v>10.199999999999999</v>
      </c>
      <c r="L23" s="6">
        <v>0</v>
      </c>
      <c r="M23" s="6">
        <v>0</v>
      </c>
      <c r="N23" s="6">
        <v>0.7</v>
      </c>
      <c r="O23" s="29">
        <f>SUM(C23:N23)</f>
        <v>190.89999999999998</v>
      </c>
      <c r="P23" s="39">
        <v>0.5</v>
      </c>
      <c r="Q23" s="39">
        <v>0.5</v>
      </c>
      <c r="R23" s="39">
        <v>0.4</v>
      </c>
      <c r="S23" s="39">
        <v>0.7</v>
      </c>
      <c r="T23" s="39">
        <v>0.6</v>
      </c>
      <c r="U23" s="6">
        <v>0.5</v>
      </c>
      <c r="V23" s="6">
        <v>0.5</v>
      </c>
      <c r="W23" s="6">
        <v>0.4</v>
      </c>
      <c r="X23" s="6">
        <v>0.4</v>
      </c>
      <c r="Y23" s="6">
        <v>0.4</v>
      </c>
      <c r="Z23" s="6">
        <v>0.6</v>
      </c>
      <c r="AA23" s="6">
        <v>1</v>
      </c>
      <c r="AB23" s="29">
        <f>SUM(P23:AA23)</f>
        <v>6.5</v>
      </c>
      <c r="AC23" s="28">
        <f t="shared" si="15"/>
        <v>-184.39999999999998</v>
      </c>
      <c r="AD23" s="29">
        <f t="shared" si="3"/>
        <v>-96.595075955997899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8" customHeight="1" x14ac:dyDescent="0.2">
      <c r="B24" s="40" t="s">
        <v>19</v>
      </c>
      <c r="C24" s="39">
        <v>1.4</v>
      </c>
      <c r="D24" s="39">
        <v>1.5</v>
      </c>
      <c r="E24" s="39">
        <v>1.2</v>
      </c>
      <c r="F24" s="39">
        <v>1.2</v>
      </c>
      <c r="G24" s="39">
        <v>2.1</v>
      </c>
      <c r="H24" s="6">
        <v>1.7</v>
      </c>
      <c r="I24" s="6">
        <v>0.6</v>
      </c>
      <c r="J24" s="6">
        <v>1.5</v>
      </c>
      <c r="K24" s="6">
        <v>0.9</v>
      </c>
      <c r="L24" s="6">
        <v>1.5</v>
      </c>
      <c r="M24" s="6">
        <v>1.6</v>
      </c>
      <c r="N24" s="6">
        <v>1.6</v>
      </c>
      <c r="O24" s="29">
        <f>SUM(C24:N24)</f>
        <v>16.8</v>
      </c>
      <c r="P24" s="39">
        <v>0.9</v>
      </c>
      <c r="Q24" s="39">
        <v>1.1000000000000001</v>
      </c>
      <c r="R24" s="39">
        <v>0.6</v>
      </c>
      <c r="S24" s="39">
        <v>2.5</v>
      </c>
      <c r="T24" s="39">
        <v>1.8</v>
      </c>
      <c r="U24" s="6">
        <v>1.4</v>
      </c>
      <c r="V24" s="6">
        <v>0.8</v>
      </c>
      <c r="W24" s="6">
        <v>1.2</v>
      </c>
      <c r="X24" s="6">
        <v>0.9</v>
      </c>
      <c r="Y24" s="6">
        <v>1.5</v>
      </c>
      <c r="Z24" s="6">
        <v>0.9</v>
      </c>
      <c r="AA24" s="6">
        <v>0.3</v>
      </c>
      <c r="AB24" s="29">
        <f>SUM(P24:AA24)</f>
        <v>13.9</v>
      </c>
      <c r="AC24" s="28">
        <f t="shared" si="15"/>
        <v>-2.9000000000000004</v>
      </c>
      <c r="AD24" s="29">
        <f t="shared" si="3"/>
        <v>-17.261904761904763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8" customHeight="1" x14ac:dyDescent="0.2">
      <c r="B25" s="21" t="s">
        <v>43</v>
      </c>
      <c r="C25" s="25">
        <v>0</v>
      </c>
      <c r="D25" s="25">
        <v>0</v>
      </c>
      <c r="E25" s="25">
        <v>0</v>
      </c>
      <c r="F25" s="25">
        <v>0</v>
      </c>
      <c r="G25" s="25">
        <v>1</v>
      </c>
      <c r="H25" s="23">
        <v>0.1</v>
      </c>
      <c r="I25" s="23">
        <v>0.2</v>
      </c>
      <c r="J25" s="23">
        <v>0</v>
      </c>
      <c r="K25" s="23">
        <v>0.1</v>
      </c>
      <c r="L25" s="23">
        <v>0.1</v>
      </c>
      <c r="M25" s="23">
        <v>0</v>
      </c>
      <c r="N25" s="23">
        <v>0.2</v>
      </c>
      <c r="O25" s="31">
        <f>SUM(C25:N25)</f>
        <v>1.7000000000000002</v>
      </c>
      <c r="P25" s="25">
        <v>0</v>
      </c>
      <c r="Q25" s="25">
        <v>0.2</v>
      </c>
      <c r="R25" s="25">
        <v>0.1</v>
      </c>
      <c r="S25" s="25">
        <v>0</v>
      </c>
      <c r="T25" s="25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31">
        <f>SUM(P25:AA25)</f>
        <v>0.30000000000000004</v>
      </c>
      <c r="AC25" s="25">
        <f t="shared" si="15"/>
        <v>-1.4000000000000001</v>
      </c>
      <c r="AD25" s="29">
        <v>0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8" customHeight="1" x14ac:dyDescent="0.2">
      <c r="B26" s="41" t="s">
        <v>44</v>
      </c>
      <c r="C26" s="25">
        <f t="shared" ref="C26:AA27" si="18">+C27</f>
        <v>121.3</v>
      </c>
      <c r="D26" s="25">
        <f t="shared" si="18"/>
        <v>214.6</v>
      </c>
      <c r="E26" s="25">
        <f t="shared" si="18"/>
        <v>311</v>
      </c>
      <c r="F26" s="25">
        <f t="shared" si="18"/>
        <v>275.39999999999998</v>
      </c>
      <c r="G26" s="25">
        <f t="shared" si="18"/>
        <v>93.3</v>
      </c>
      <c r="H26" s="25">
        <f t="shared" si="18"/>
        <v>239.5</v>
      </c>
      <c r="I26" s="25">
        <f t="shared" si="18"/>
        <v>88.5</v>
      </c>
      <c r="J26" s="25">
        <f t="shared" si="18"/>
        <v>77.599999999999994</v>
      </c>
      <c r="K26" s="25">
        <f t="shared" si="18"/>
        <v>144.5</v>
      </c>
      <c r="L26" s="25">
        <f t="shared" si="18"/>
        <v>124.2</v>
      </c>
      <c r="M26" s="25">
        <f t="shared" si="18"/>
        <v>114.6</v>
      </c>
      <c r="N26" s="25">
        <f t="shared" si="18"/>
        <v>100.6</v>
      </c>
      <c r="O26" s="25">
        <f>+O27</f>
        <v>1905.0999999999997</v>
      </c>
      <c r="P26" s="25">
        <f t="shared" si="18"/>
        <v>30.1</v>
      </c>
      <c r="Q26" s="25">
        <f t="shared" si="18"/>
        <v>213.5</v>
      </c>
      <c r="R26" s="25">
        <f t="shared" si="18"/>
        <v>63.4</v>
      </c>
      <c r="S26" s="25">
        <f t="shared" si="18"/>
        <v>81.900000000000006</v>
      </c>
      <c r="T26" s="25">
        <f t="shared" si="18"/>
        <v>112.2</v>
      </c>
      <c r="U26" s="25">
        <f t="shared" si="18"/>
        <v>81.3</v>
      </c>
      <c r="V26" s="25">
        <f t="shared" si="18"/>
        <v>143.69999999999999</v>
      </c>
      <c r="W26" s="25">
        <f t="shared" si="18"/>
        <v>111.4</v>
      </c>
      <c r="X26" s="25">
        <f t="shared" si="18"/>
        <v>110.7</v>
      </c>
      <c r="Y26" s="25">
        <f t="shared" si="18"/>
        <v>170.9</v>
      </c>
      <c r="Z26" s="25">
        <f t="shared" si="18"/>
        <v>76</v>
      </c>
      <c r="AA26" s="25">
        <f t="shared" si="18"/>
        <v>908.5</v>
      </c>
      <c r="AB26" s="25">
        <f>+AB27</f>
        <v>2103.6</v>
      </c>
      <c r="AC26" s="25">
        <f t="shared" si="15"/>
        <v>198.50000000000023</v>
      </c>
      <c r="AD26" s="23">
        <f t="shared" si="3"/>
        <v>10.419400556401252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8" customHeight="1" x14ac:dyDescent="0.2">
      <c r="B27" s="42" t="s">
        <v>26</v>
      </c>
      <c r="C27" s="25">
        <f t="shared" si="18"/>
        <v>121.3</v>
      </c>
      <c r="D27" s="25">
        <f t="shared" si="18"/>
        <v>214.6</v>
      </c>
      <c r="E27" s="25">
        <f t="shared" si="18"/>
        <v>311</v>
      </c>
      <c r="F27" s="25">
        <f t="shared" si="18"/>
        <v>275.39999999999998</v>
      </c>
      <c r="G27" s="25">
        <f t="shared" si="18"/>
        <v>93.3</v>
      </c>
      <c r="H27" s="25">
        <f t="shared" si="18"/>
        <v>239.5</v>
      </c>
      <c r="I27" s="25">
        <f t="shared" si="18"/>
        <v>88.5</v>
      </c>
      <c r="J27" s="25">
        <f t="shared" si="18"/>
        <v>77.599999999999994</v>
      </c>
      <c r="K27" s="25">
        <f t="shared" si="18"/>
        <v>144.5</v>
      </c>
      <c r="L27" s="25">
        <f t="shared" si="18"/>
        <v>124.2</v>
      </c>
      <c r="M27" s="25">
        <f t="shared" si="18"/>
        <v>114.6</v>
      </c>
      <c r="N27" s="25">
        <f t="shared" si="18"/>
        <v>100.6</v>
      </c>
      <c r="O27" s="23">
        <f>+O28</f>
        <v>1905.0999999999997</v>
      </c>
      <c r="P27" s="25">
        <f t="shared" si="18"/>
        <v>30.1</v>
      </c>
      <c r="Q27" s="25">
        <f t="shared" si="18"/>
        <v>213.5</v>
      </c>
      <c r="R27" s="25">
        <f t="shared" si="18"/>
        <v>63.4</v>
      </c>
      <c r="S27" s="25">
        <f t="shared" si="18"/>
        <v>81.900000000000006</v>
      </c>
      <c r="T27" s="25">
        <f t="shared" si="18"/>
        <v>112.2</v>
      </c>
      <c r="U27" s="25">
        <f t="shared" si="18"/>
        <v>81.3</v>
      </c>
      <c r="V27" s="25">
        <f t="shared" si="18"/>
        <v>143.69999999999999</v>
      </c>
      <c r="W27" s="25">
        <f t="shared" si="18"/>
        <v>111.4</v>
      </c>
      <c r="X27" s="25">
        <f t="shared" si="18"/>
        <v>110.7</v>
      </c>
      <c r="Y27" s="25">
        <f t="shared" si="18"/>
        <v>170.9</v>
      </c>
      <c r="Z27" s="25">
        <f t="shared" si="18"/>
        <v>76</v>
      </c>
      <c r="AA27" s="25">
        <f t="shared" si="18"/>
        <v>908.5</v>
      </c>
      <c r="AB27" s="23">
        <f>+AB28</f>
        <v>2103.6</v>
      </c>
      <c r="AC27" s="25">
        <f t="shared" si="15"/>
        <v>198.50000000000023</v>
      </c>
      <c r="AD27" s="23">
        <f t="shared" si="3"/>
        <v>10.419400556401252</v>
      </c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8" customHeight="1" x14ac:dyDescent="0.2">
      <c r="B28" s="43" t="s">
        <v>27</v>
      </c>
      <c r="C28" s="44">
        <v>121.3</v>
      </c>
      <c r="D28" s="39">
        <v>214.6</v>
      </c>
      <c r="E28" s="39">
        <v>311</v>
      </c>
      <c r="F28" s="39">
        <v>275.39999999999998</v>
      </c>
      <c r="G28" s="39">
        <v>93.3</v>
      </c>
      <c r="H28" s="6">
        <v>239.5</v>
      </c>
      <c r="I28" s="6">
        <v>88.5</v>
      </c>
      <c r="J28" s="6">
        <v>77.599999999999994</v>
      </c>
      <c r="K28" s="6">
        <v>144.5</v>
      </c>
      <c r="L28" s="6">
        <v>124.2</v>
      </c>
      <c r="M28" s="6">
        <v>114.6</v>
      </c>
      <c r="N28" s="6">
        <v>100.6</v>
      </c>
      <c r="O28" s="29">
        <f>SUM(C28:N28)</f>
        <v>1905.0999999999997</v>
      </c>
      <c r="P28" s="44">
        <v>30.1</v>
      </c>
      <c r="Q28" s="39">
        <v>213.5</v>
      </c>
      <c r="R28" s="39">
        <v>63.4</v>
      </c>
      <c r="S28" s="39">
        <v>81.900000000000006</v>
      </c>
      <c r="T28" s="39">
        <v>112.2</v>
      </c>
      <c r="U28" s="6">
        <v>81.3</v>
      </c>
      <c r="V28" s="6">
        <v>143.69999999999999</v>
      </c>
      <c r="W28" s="6">
        <v>111.4</v>
      </c>
      <c r="X28" s="6">
        <v>110.7</v>
      </c>
      <c r="Y28" s="6">
        <v>170.9</v>
      </c>
      <c r="Z28" s="6">
        <v>76</v>
      </c>
      <c r="AA28" s="6">
        <v>908.5</v>
      </c>
      <c r="AB28" s="29">
        <f>SUM(P28:AA28)</f>
        <v>2103.6</v>
      </c>
      <c r="AC28" s="28">
        <f t="shared" si="15"/>
        <v>198.50000000000023</v>
      </c>
      <c r="AD28" s="29">
        <f t="shared" si="3"/>
        <v>10.419400556401252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8" customHeight="1" x14ac:dyDescent="0.2">
      <c r="B29" s="7" t="s">
        <v>45</v>
      </c>
      <c r="C29" s="25">
        <v>41</v>
      </c>
      <c r="D29" s="25">
        <v>732.1</v>
      </c>
      <c r="E29" s="25">
        <v>0</v>
      </c>
      <c r="F29" s="25">
        <v>68.7</v>
      </c>
      <c r="G29" s="25">
        <v>0</v>
      </c>
      <c r="H29" s="23">
        <v>0</v>
      </c>
      <c r="I29" s="23">
        <v>59.7</v>
      </c>
      <c r="J29" s="23">
        <v>0</v>
      </c>
      <c r="K29" s="23">
        <v>0</v>
      </c>
      <c r="L29" s="23">
        <v>77.2</v>
      </c>
      <c r="M29" s="23">
        <v>0.7</v>
      </c>
      <c r="N29" s="23">
        <v>0</v>
      </c>
      <c r="O29" s="31">
        <f>SUM(C29:N29)</f>
        <v>979.4000000000002</v>
      </c>
      <c r="P29" s="25">
        <v>79</v>
      </c>
      <c r="Q29" s="25">
        <v>0</v>
      </c>
      <c r="R29" s="25">
        <v>0</v>
      </c>
      <c r="S29" s="25">
        <v>87.3</v>
      </c>
      <c r="T29" s="25">
        <v>0</v>
      </c>
      <c r="U29" s="23">
        <v>0</v>
      </c>
      <c r="V29" s="23">
        <v>119</v>
      </c>
      <c r="W29" s="23">
        <v>0</v>
      </c>
      <c r="X29" s="23">
        <v>0</v>
      </c>
      <c r="Y29" s="23">
        <v>114.7</v>
      </c>
      <c r="Z29" s="23">
        <v>0</v>
      </c>
      <c r="AA29" s="23">
        <v>0</v>
      </c>
      <c r="AB29" s="31">
        <f>SUM(P29:AA29)</f>
        <v>400</v>
      </c>
      <c r="AC29" s="30">
        <f t="shared" si="15"/>
        <v>-579.4000000000002</v>
      </c>
      <c r="AD29" s="31">
        <f t="shared" si="3"/>
        <v>-59.158668572595474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8" customHeight="1" thickBot="1" x14ac:dyDescent="0.25">
      <c r="A30" s="45"/>
      <c r="B30" s="8" t="s">
        <v>46</v>
      </c>
      <c r="C30" s="9">
        <f t="shared" ref="C30:N30" si="19">+C8+C25+C26+C29</f>
        <v>17239.899999999998</v>
      </c>
      <c r="D30" s="9">
        <f t="shared" si="19"/>
        <v>17101.900000000001</v>
      </c>
      <c r="E30" s="9">
        <f t="shared" si="19"/>
        <v>18986.7</v>
      </c>
      <c r="F30" s="9">
        <f t="shared" si="19"/>
        <v>16661.900000000001</v>
      </c>
      <c r="G30" s="9">
        <f t="shared" si="19"/>
        <v>18822.899999999998</v>
      </c>
      <c r="H30" s="9">
        <f t="shared" si="19"/>
        <v>17973.699999999997</v>
      </c>
      <c r="I30" s="9">
        <f t="shared" si="19"/>
        <v>19019.900000000001</v>
      </c>
      <c r="J30" s="9">
        <f t="shared" si="19"/>
        <v>18802.799999999996</v>
      </c>
      <c r="K30" s="9">
        <f t="shared" si="19"/>
        <v>19804.8</v>
      </c>
      <c r="L30" s="9">
        <f t="shared" si="19"/>
        <v>21243.100000000002</v>
      </c>
      <c r="M30" s="9">
        <f t="shared" si="19"/>
        <v>21518.100000000002</v>
      </c>
      <c r="N30" s="9">
        <f t="shared" si="19"/>
        <v>17763.100000000002</v>
      </c>
      <c r="O30" s="46">
        <f>+O8+O25+O26+O29</f>
        <v>224938.80000000002</v>
      </c>
      <c r="P30" s="9">
        <f t="shared" ref="P30:AA30" si="20">+P8+P25+P26+P29</f>
        <v>18113.099999999995</v>
      </c>
      <c r="Q30" s="9">
        <f t="shared" si="20"/>
        <v>17428.100000000002</v>
      </c>
      <c r="R30" s="9">
        <f t="shared" si="20"/>
        <v>18196.900000000001</v>
      </c>
      <c r="S30" s="9">
        <f t="shared" si="20"/>
        <v>20444.2</v>
      </c>
      <c r="T30" s="9">
        <f t="shared" si="20"/>
        <v>21326.3</v>
      </c>
      <c r="U30" s="9">
        <f t="shared" si="20"/>
        <v>20177</v>
      </c>
      <c r="V30" s="9">
        <f t="shared" si="20"/>
        <v>23068.500000000004</v>
      </c>
      <c r="W30" s="9">
        <f t="shared" si="20"/>
        <v>22224.800000000003</v>
      </c>
      <c r="X30" s="9">
        <f t="shared" si="20"/>
        <v>23040.9</v>
      </c>
      <c r="Y30" s="9">
        <f t="shared" si="20"/>
        <v>24691</v>
      </c>
      <c r="Z30" s="9">
        <f t="shared" si="20"/>
        <v>23010.3</v>
      </c>
      <c r="AA30" s="9">
        <f t="shared" si="20"/>
        <v>22966</v>
      </c>
      <c r="AB30" s="46">
        <f>+AB8+AB25+AB26+AB29</f>
        <v>254687.09999999995</v>
      </c>
      <c r="AC30" s="9">
        <f t="shared" si="15"/>
        <v>29748.29999999993</v>
      </c>
      <c r="AD30" s="46">
        <f t="shared" si="3"/>
        <v>13.225063884043095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18" customHeight="1" thickTop="1" thickBot="1" x14ac:dyDescent="0.25">
      <c r="A31" s="45"/>
      <c r="B31" s="47" t="s">
        <v>47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f>SUM(P31:AA31)</f>
        <v>0</v>
      </c>
      <c r="AC31" s="48">
        <f t="shared" si="15"/>
        <v>0</v>
      </c>
      <c r="AD31" s="49">
        <v>0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21.75" customHeight="1" thickTop="1" thickBot="1" x14ac:dyDescent="0.25">
      <c r="A32" s="45"/>
      <c r="B32" s="50" t="s">
        <v>28</v>
      </c>
      <c r="C32" s="51">
        <f t="shared" ref="C32:N32" si="21">+C31+C30</f>
        <v>17239.899999999998</v>
      </c>
      <c r="D32" s="51">
        <f t="shared" si="21"/>
        <v>17101.900000000001</v>
      </c>
      <c r="E32" s="51">
        <f t="shared" si="21"/>
        <v>18986.7</v>
      </c>
      <c r="F32" s="51">
        <f t="shared" si="21"/>
        <v>16661.900000000001</v>
      </c>
      <c r="G32" s="51">
        <f t="shared" si="21"/>
        <v>18822.899999999998</v>
      </c>
      <c r="H32" s="51">
        <f t="shared" si="21"/>
        <v>17973.699999999997</v>
      </c>
      <c r="I32" s="51">
        <f t="shared" si="21"/>
        <v>19019.900000000001</v>
      </c>
      <c r="J32" s="51">
        <f t="shared" si="21"/>
        <v>18802.799999999996</v>
      </c>
      <c r="K32" s="51">
        <f t="shared" si="21"/>
        <v>19804.8</v>
      </c>
      <c r="L32" s="51">
        <f t="shared" si="21"/>
        <v>21243.100000000002</v>
      </c>
      <c r="M32" s="51">
        <f t="shared" si="21"/>
        <v>21518.100000000002</v>
      </c>
      <c r="N32" s="51">
        <f t="shared" si="21"/>
        <v>17763.100000000002</v>
      </c>
      <c r="O32" s="51">
        <f>+O31+O30</f>
        <v>224938.80000000002</v>
      </c>
      <c r="P32" s="51">
        <f t="shared" ref="P32:AA32" si="22">+P31+P30</f>
        <v>18113.099999999995</v>
      </c>
      <c r="Q32" s="51">
        <f t="shared" si="22"/>
        <v>17428.100000000002</v>
      </c>
      <c r="R32" s="51">
        <f t="shared" si="22"/>
        <v>18196.900000000001</v>
      </c>
      <c r="S32" s="51">
        <f t="shared" si="22"/>
        <v>20444.2</v>
      </c>
      <c r="T32" s="51">
        <f t="shared" si="22"/>
        <v>21326.3</v>
      </c>
      <c r="U32" s="51">
        <f t="shared" si="22"/>
        <v>20177</v>
      </c>
      <c r="V32" s="51">
        <f t="shared" si="22"/>
        <v>23068.500000000004</v>
      </c>
      <c r="W32" s="51">
        <f t="shared" si="22"/>
        <v>22224.800000000003</v>
      </c>
      <c r="X32" s="51">
        <f t="shared" si="22"/>
        <v>23040.9</v>
      </c>
      <c r="Y32" s="51">
        <f t="shared" si="22"/>
        <v>24691</v>
      </c>
      <c r="Z32" s="51">
        <f t="shared" si="22"/>
        <v>23010.3</v>
      </c>
      <c r="AA32" s="51">
        <f t="shared" si="22"/>
        <v>22966</v>
      </c>
      <c r="AB32" s="51">
        <f>+AB31+AB30</f>
        <v>254687.09999999995</v>
      </c>
      <c r="AC32" s="52">
        <f t="shared" si="15"/>
        <v>29748.29999999993</v>
      </c>
      <c r="AD32" s="52">
        <f>+AC32/O32*100</f>
        <v>13.225063884043095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8" customHeight="1" thickTop="1" x14ac:dyDescent="0.2">
      <c r="A33" s="45"/>
      <c r="B33" s="10" t="s">
        <v>29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53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x14ac:dyDescent="0.2">
      <c r="B34" s="12" t="s">
        <v>30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6"/>
      <c r="AD34" s="16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2" customHeight="1" x14ac:dyDescent="0.2">
      <c r="B35" s="13" t="s">
        <v>31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1"/>
      <c r="X35" s="11"/>
      <c r="Y35" s="11"/>
      <c r="Z35" s="11"/>
      <c r="AA35" s="11"/>
      <c r="AB35" s="16"/>
      <c r="AC35" s="16"/>
      <c r="AD35" s="16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2" customHeight="1" x14ac:dyDescent="0.2">
      <c r="B36" s="13" t="s">
        <v>48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x14ac:dyDescent="0.2">
      <c r="B37" s="14" t="s">
        <v>32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54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1"/>
      <c r="AC37" s="15"/>
      <c r="AD37" s="15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x14ac:dyDescent="0.2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5"/>
      <c r="AD38" s="15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2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16"/>
      <c r="AD39" s="15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x14ac:dyDescent="0.2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15"/>
      <c r="AD40" s="15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x14ac:dyDescent="0.2">
      <c r="B41" s="5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8"/>
      <c r="AC41" s="16"/>
      <c r="AD41" s="16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x14ac:dyDescent="0.2">
      <c r="B42" s="5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60"/>
      <c r="AC42" s="15"/>
      <c r="AD42" s="15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61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0"/>
      <c r="AC43" s="15"/>
      <c r="AD43" s="15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61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60"/>
      <c r="AC44" s="15"/>
      <c r="AD44" s="15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61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0"/>
      <c r="AC45" s="15"/>
      <c r="AD45" s="15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0"/>
      <c r="AC46" s="15"/>
      <c r="AD46" s="15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2:50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15"/>
      <c r="AD49" s="15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2:50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15"/>
      <c r="AD50" s="15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2:50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2:50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2:50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2:50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2:50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2:50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2:50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2:50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2:50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2:50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2:50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2:50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2:50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2:50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2:50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2:50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2:50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2:50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2:50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2:50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2:50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2:50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2:50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2:50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2:50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2:50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2:50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2:50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2:50" x14ac:dyDescent="0.2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2:50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2:50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2:50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2:50" x14ac:dyDescent="0.2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2:50" x14ac:dyDescent="0.2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2:50" x14ac:dyDescent="0.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2:50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2:50" x14ac:dyDescent="0.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2:50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2:50" x14ac:dyDescent="0.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2:50" x14ac:dyDescent="0.2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2:50" x14ac:dyDescent="0.2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2:50" x14ac:dyDescent="0.2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2:50" x14ac:dyDescent="0.2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2:50" x14ac:dyDescent="0.2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2:50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2:50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2:50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2:50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2:50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2:50" x14ac:dyDescent="0.2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2:50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2:50" ht="14.25" x14ac:dyDescent="0.25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2:50" ht="14.25" x14ac:dyDescent="0.25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2:50" ht="14.25" x14ac:dyDescent="0.25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2:50" ht="14.25" x14ac:dyDescent="0.25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2:50" ht="14.25" x14ac:dyDescent="0.25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2:50" ht="14.25" x14ac:dyDescent="0.25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2:50" ht="14.25" x14ac:dyDescent="0.25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2:50" ht="14.25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2:50" ht="14.25" x14ac:dyDescent="0.25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2:50" ht="14.25" x14ac:dyDescent="0.25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2:50" ht="14.25" x14ac:dyDescent="0.25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2:50" ht="14.25" x14ac:dyDescent="0.25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2:50" ht="14.25" x14ac:dyDescent="0.25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2:50" ht="14.25" x14ac:dyDescent="0.25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2:50" ht="14.25" x14ac:dyDescent="0.25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2:50" ht="14.25" x14ac:dyDescent="0.25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2:50" ht="14.25" x14ac:dyDescent="0.25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2:50" ht="14.25" x14ac:dyDescent="0.25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2:50" ht="14.25" x14ac:dyDescent="0.25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2:50" ht="14.25" x14ac:dyDescent="0.25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2:50" ht="14.25" x14ac:dyDescent="0.25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2:50" ht="14.25" x14ac:dyDescent="0.25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2:50" ht="14.25" x14ac:dyDescent="0.25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2:50" ht="14.25" x14ac:dyDescent="0.25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2:50" ht="14.25" x14ac:dyDescent="0.25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2:50" ht="14.25" x14ac:dyDescent="0.25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2:50" ht="14.25" x14ac:dyDescent="0.25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2:50" ht="14.25" x14ac:dyDescent="0.25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2:50" ht="14.25" x14ac:dyDescent="0.25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2:50" ht="14.25" x14ac:dyDescent="0.25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2:50" ht="14.25" x14ac:dyDescent="0.25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2:50" ht="14.25" x14ac:dyDescent="0.25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2:50" ht="14.25" x14ac:dyDescent="0.25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2:50" ht="14.25" x14ac:dyDescent="0.25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2:50" ht="14.25" x14ac:dyDescent="0.2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2:50" ht="14.25" x14ac:dyDescent="0.2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2:50" ht="14.25" x14ac:dyDescent="0.25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2:50" ht="14.25" x14ac:dyDescent="0.25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2:50" ht="14.25" x14ac:dyDescent="0.25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2:50" ht="14.25" x14ac:dyDescent="0.2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2:50" ht="14.25" x14ac:dyDescent="0.25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2:50" ht="14.25" x14ac:dyDescent="0.25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2:50" ht="14.25" x14ac:dyDescent="0.25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2:50" ht="14.25" x14ac:dyDescent="0.25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2:50" ht="14.25" x14ac:dyDescent="0.25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2:50" ht="14.25" x14ac:dyDescent="0.25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2:50" ht="14.25" x14ac:dyDescent="0.25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2:50" ht="14.25" x14ac:dyDescent="0.25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2:50" ht="14.25" x14ac:dyDescent="0.25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2:50" ht="14.25" x14ac:dyDescent="0.25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2:50" ht="14.25" x14ac:dyDescent="0.25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2:50" ht="14.25" x14ac:dyDescent="0.25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2:50" ht="14.25" x14ac:dyDescent="0.25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2:50" ht="14.25" x14ac:dyDescent="0.25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2:50" ht="14.25" x14ac:dyDescent="0.25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2:50" ht="14.25" x14ac:dyDescent="0.25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2:50" ht="14.25" x14ac:dyDescent="0.25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2:50" ht="14.25" x14ac:dyDescent="0.25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2:50" ht="14.25" x14ac:dyDescent="0.25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2:50" ht="14.25" x14ac:dyDescent="0.25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2:50" ht="14.25" x14ac:dyDescent="0.25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2:50" ht="14.25" x14ac:dyDescent="0.25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2:50" ht="14.25" x14ac:dyDescent="0.25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2:50" ht="14.25" x14ac:dyDescent="0.25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2:50" ht="14.25" x14ac:dyDescent="0.25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2:50" ht="14.25" x14ac:dyDescent="0.25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2:50" ht="14.25" x14ac:dyDescent="0.25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2:50" ht="14.25" x14ac:dyDescent="0.25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2:50" ht="14.25" x14ac:dyDescent="0.25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2:50" ht="14.25" x14ac:dyDescent="0.25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2:50" ht="14.25" x14ac:dyDescent="0.25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2:50" ht="14.25" x14ac:dyDescent="0.25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2:50" ht="14.25" x14ac:dyDescent="0.25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2:50" ht="14.25" x14ac:dyDescent="0.25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2:50" ht="14.25" x14ac:dyDescent="0.25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2:50" ht="14.25" x14ac:dyDescent="0.25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2:50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2:50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2:50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2:50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2:50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2:50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2:50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2:50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2:50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2:50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2:50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2:50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2:50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2:50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2:50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2:50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2:50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2:50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2:50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2:50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2:50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2:50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2:50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2:50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2:50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2:50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2:50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2:50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2:50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2:50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2:50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2:50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2:50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2:50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2:50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2:50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2:50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2:50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</sheetData>
  <mergeCells count="10">
    <mergeCell ref="B1:AD1"/>
    <mergeCell ref="B3:AD3"/>
    <mergeCell ref="B4:AD4"/>
    <mergeCell ref="B5:AD5"/>
    <mergeCell ref="B6:B7"/>
    <mergeCell ref="C6:M6"/>
    <mergeCell ref="O6:O7"/>
    <mergeCell ref="P6:Z6"/>
    <mergeCell ref="AB6:AB7"/>
    <mergeCell ref="AC6:AD6"/>
  </mergeCells>
  <printOptions horizontalCentered="1"/>
  <pageMargins left="0" right="0" top="0.19685039370078741" bottom="0.19685039370078741" header="0" footer="0.19685039370078741"/>
  <pageSetup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7ED0-5424-4782-B635-964DCE0459D0}">
  <sheetPr>
    <pageSetUpPr fitToPage="1"/>
  </sheetPr>
  <dimension ref="A1:AG181"/>
  <sheetViews>
    <sheetView showGridLines="0" tabSelected="1" zoomScale="80" zoomScaleNormal="80" workbookViewId="0">
      <selection activeCell="S41" sqref="S41"/>
    </sheetView>
  </sheetViews>
  <sheetFormatPr baseColWidth="10" defaultColWidth="11.42578125" defaultRowHeight="12.75" x14ac:dyDescent="0.2"/>
  <cols>
    <col min="1" max="1" width="1.28515625" style="77" customWidth="1"/>
    <col min="2" max="2" width="76.28515625" style="77" customWidth="1"/>
    <col min="3" max="10" width="10.7109375" style="77" customWidth="1"/>
    <col min="11" max="11" width="14" style="77" customWidth="1"/>
    <col min="12" max="12" width="11.28515625" style="77" bestFit="1" customWidth="1"/>
    <col min="13" max="13" width="14.140625" style="77" bestFit="1" customWidth="1"/>
    <col min="14" max="14" width="14.140625" style="77" customWidth="1"/>
    <col min="15" max="15" width="14.5703125" style="77" customWidth="1"/>
    <col min="16" max="23" width="10.7109375" style="77" customWidth="1"/>
    <col min="24" max="24" width="14.140625" style="77" bestFit="1" customWidth="1"/>
    <col min="25" max="25" width="10.7109375" style="77" customWidth="1"/>
    <col min="26" max="26" width="14.140625" style="77" bestFit="1" customWidth="1"/>
    <col min="27" max="27" width="14.140625" style="77" customWidth="1"/>
    <col min="28" max="28" width="19.5703125" style="77" customWidth="1"/>
    <col min="29" max="29" width="14.5703125" style="77" customWidth="1"/>
    <col min="30" max="30" width="15" style="77" customWidth="1"/>
    <col min="31" max="31" width="4.5703125" style="77" customWidth="1"/>
    <col min="32" max="16384" width="11.42578125" style="77"/>
  </cols>
  <sheetData>
    <row r="1" spans="2:31" ht="15.75" x14ac:dyDescent="0.25">
      <c r="B1" s="76" t="s">
        <v>33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</row>
    <row r="2" spans="2:31" ht="15.75" x14ac:dyDescent="0.25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9"/>
    </row>
    <row r="3" spans="2:31" ht="18.75" customHeight="1" x14ac:dyDescent="0.2">
      <c r="B3" s="80" t="s">
        <v>34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1"/>
    </row>
    <row r="4" spans="2:31" ht="18.75" customHeight="1" x14ac:dyDescent="0.25">
      <c r="B4" s="82" t="s">
        <v>50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79"/>
    </row>
    <row r="5" spans="2:31" ht="14.25" customHeight="1" x14ac:dyDescent="0.2">
      <c r="B5" s="82" t="s">
        <v>1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3"/>
    </row>
    <row r="6" spans="2:31" ht="18" customHeight="1" x14ac:dyDescent="0.2">
      <c r="B6" s="84" t="s">
        <v>2</v>
      </c>
      <c r="C6" s="85">
        <v>2024</v>
      </c>
      <c r="D6" s="86"/>
      <c r="E6" s="86"/>
      <c r="F6" s="86"/>
      <c r="G6" s="86"/>
      <c r="H6" s="86"/>
      <c r="I6" s="86"/>
      <c r="J6" s="86"/>
      <c r="K6" s="86"/>
      <c r="L6" s="86"/>
      <c r="M6" s="87"/>
      <c r="N6" s="88"/>
      <c r="O6" s="89" t="s">
        <v>52</v>
      </c>
      <c r="P6" s="85">
        <v>2024</v>
      </c>
      <c r="Q6" s="86"/>
      <c r="R6" s="86"/>
      <c r="S6" s="86"/>
      <c r="T6" s="86"/>
      <c r="U6" s="86"/>
      <c r="V6" s="86"/>
      <c r="W6" s="86"/>
      <c r="X6" s="86"/>
      <c r="Y6" s="86"/>
      <c r="Z6" s="87"/>
      <c r="AA6" s="88"/>
      <c r="AB6" s="89" t="s">
        <v>51</v>
      </c>
      <c r="AC6" s="90" t="s">
        <v>53</v>
      </c>
      <c r="AD6" s="89" t="s">
        <v>54</v>
      </c>
      <c r="AE6" s="91"/>
    </row>
    <row r="7" spans="2:31" ht="31.5" customHeight="1" thickBot="1" x14ac:dyDescent="0.25">
      <c r="B7" s="92"/>
      <c r="C7" s="18" t="s">
        <v>4</v>
      </c>
      <c r="D7" s="18" t="s">
        <v>5</v>
      </c>
      <c r="E7" s="18" t="s">
        <v>6</v>
      </c>
      <c r="F7" s="18" t="s">
        <v>7</v>
      </c>
      <c r="G7" s="18" t="s">
        <v>8</v>
      </c>
      <c r="H7" s="18" t="s">
        <v>9</v>
      </c>
      <c r="I7" s="18" t="s">
        <v>10</v>
      </c>
      <c r="J7" s="18" t="s">
        <v>11</v>
      </c>
      <c r="K7" s="18" t="s">
        <v>12</v>
      </c>
      <c r="L7" s="18" t="s">
        <v>13</v>
      </c>
      <c r="M7" s="18" t="s">
        <v>14</v>
      </c>
      <c r="N7" s="18" t="s">
        <v>15</v>
      </c>
      <c r="O7" s="93"/>
      <c r="P7" s="18" t="s">
        <v>4</v>
      </c>
      <c r="Q7" s="18" t="s">
        <v>5</v>
      </c>
      <c r="R7" s="18" t="s">
        <v>6</v>
      </c>
      <c r="S7" s="18" t="s">
        <v>7</v>
      </c>
      <c r="T7" s="18" t="s">
        <v>8</v>
      </c>
      <c r="U7" s="18" t="s">
        <v>9</v>
      </c>
      <c r="V7" s="18" t="s">
        <v>10</v>
      </c>
      <c r="W7" s="18" t="s">
        <v>11</v>
      </c>
      <c r="X7" s="18" t="s">
        <v>12</v>
      </c>
      <c r="Y7" s="18" t="s">
        <v>13</v>
      </c>
      <c r="Z7" s="18" t="s">
        <v>14</v>
      </c>
      <c r="AA7" s="18" t="s">
        <v>15</v>
      </c>
      <c r="AB7" s="93"/>
      <c r="AC7" s="94"/>
      <c r="AD7" s="93"/>
      <c r="AE7" s="91"/>
    </row>
    <row r="8" spans="2:31" ht="18" customHeight="1" thickTop="1" x14ac:dyDescent="0.2">
      <c r="B8" s="21" t="s">
        <v>18</v>
      </c>
      <c r="C8" s="95">
        <f>+C9+C19</f>
        <v>18003.999999999996</v>
      </c>
      <c r="D8" s="95">
        <f t="shared" ref="D8:N8" si="0">+D9+D19</f>
        <v>17214.400000000001</v>
      </c>
      <c r="E8" s="95">
        <f t="shared" si="0"/>
        <v>18133.400000000001</v>
      </c>
      <c r="F8" s="95">
        <f t="shared" si="0"/>
        <v>20275</v>
      </c>
      <c r="G8" s="95">
        <f t="shared" si="0"/>
        <v>21214.1</v>
      </c>
      <c r="H8" s="95">
        <f t="shared" si="0"/>
        <v>20095.7</v>
      </c>
      <c r="I8" s="95">
        <f t="shared" si="0"/>
        <v>22805.800000000003</v>
      </c>
      <c r="J8" s="95">
        <f t="shared" si="0"/>
        <v>22113.4</v>
      </c>
      <c r="K8" s="95">
        <f t="shared" si="0"/>
        <v>22930.2</v>
      </c>
      <c r="L8" s="95">
        <f t="shared" si="0"/>
        <v>24405.399999999998</v>
      </c>
      <c r="M8" s="95">
        <f t="shared" si="0"/>
        <v>22934.3</v>
      </c>
      <c r="N8" s="95">
        <f t="shared" si="0"/>
        <v>22057.5</v>
      </c>
      <c r="O8" s="95">
        <f>+O9+O19</f>
        <v>252183.19999999995</v>
      </c>
      <c r="P8" s="95">
        <f t="shared" ref="P8:AA8" si="1">+P9+P19</f>
        <v>18003.996189760001</v>
      </c>
      <c r="Q8" s="95">
        <f t="shared" si="1"/>
        <v>17214.436614800001</v>
      </c>
      <c r="R8" s="95">
        <f t="shared" si="1"/>
        <v>18133.459730620001</v>
      </c>
      <c r="S8" s="95">
        <f t="shared" si="1"/>
        <v>20275.003699230001</v>
      </c>
      <c r="T8" s="95">
        <f t="shared" si="1"/>
        <v>21214.049338070003</v>
      </c>
      <c r="U8" s="95">
        <f t="shared" si="1"/>
        <v>20095.728753610005</v>
      </c>
      <c r="V8" s="95">
        <f t="shared" si="1"/>
        <v>21415.136213255406</v>
      </c>
      <c r="W8" s="95">
        <f t="shared" si="1"/>
        <v>22116.589561539175</v>
      </c>
      <c r="X8" s="95">
        <f t="shared" si="1"/>
        <v>23581.588587475628</v>
      </c>
      <c r="Y8" s="95">
        <f t="shared" si="1"/>
        <v>25278.899600862551</v>
      </c>
      <c r="Z8" s="95">
        <f t="shared" si="1"/>
        <v>23967.127858419375</v>
      </c>
      <c r="AA8" s="95">
        <f t="shared" si="1"/>
        <v>21541.068446394896</v>
      </c>
      <c r="AB8" s="96">
        <f>+AB9+AB19</f>
        <v>252837.08459403703</v>
      </c>
      <c r="AC8" s="96">
        <f t="shared" ref="AC8:AC30" si="2">+O8-AB8</f>
        <v>-653.88459403708111</v>
      </c>
      <c r="AD8" s="97">
        <f t="shared" ref="AD8:AD16" si="3">+O8/AB8*100</f>
        <v>99.741381057653399</v>
      </c>
      <c r="AE8" s="98"/>
    </row>
    <row r="9" spans="2:31" ht="18" customHeight="1" x14ac:dyDescent="0.2">
      <c r="B9" s="24" t="s">
        <v>35</v>
      </c>
      <c r="C9" s="99">
        <f>+C11+C12+C18</f>
        <v>13681.399999999998</v>
      </c>
      <c r="D9" s="99">
        <f t="shared" ref="D9:N9" si="4">+D11+D12+D18</f>
        <v>13368.4</v>
      </c>
      <c r="E9" s="99">
        <f t="shared" si="4"/>
        <v>13909.5</v>
      </c>
      <c r="F9" s="99">
        <f t="shared" si="4"/>
        <v>15639.199999999999</v>
      </c>
      <c r="G9" s="99">
        <f t="shared" si="4"/>
        <v>16339.4</v>
      </c>
      <c r="H9" s="99">
        <f t="shared" si="4"/>
        <v>15318.6</v>
      </c>
      <c r="I9" s="99">
        <f t="shared" si="4"/>
        <v>17364.900000000001</v>
      </c>
      <c r="J9" s="99">
        <f t="shared" si="4"/>
        <v>16961.300000000003</v>
      </c>
      <c r="K9" s="99">
        <f t="shared" si="4"/>
        <v>17291.400000000001</v>
      </c>
      <c r="L9" s="99">
        <f t="shared" si="4"/>
        <v>18579.8</v>
      </c>
      <c r="M9" s="99">
        <f t="shared" si="4"/>
        <v>17384</v>
      </c>
      <c r="N9" s="99">
        <f t="shared" si="4"/>
        <v>16214.499999999998</v>
      </c>
      <c r="O9" s="99">
        <f>+O10+O12+O18</f>
        <v>192052.39999999997</v>
      </c>
      <c r="P9" s="99">
        <f>+P11+P12+P18</f>
        <v>13681.42799242</v>
      </c>
      <c r="Q9" s="99">
        <f t="shared" ref="Q9:AA9" si="5">+Q11+Q12+Q18</f>
        <v>13368.46124986</v>
      </c>
      <c r="R9" s="99">
        <f t="shared" si="5"/>
        <v>13909.509136350001</v>
      </c>
      <c r="S9" s="99">
        <f t="shared" si="5"/>
        <v>15639.226835680001</v>
      </c>
      <c r="T9" s="99">
        <f t="shared" si="5"/>
        <v>16339.344746570001</v>
      </c>
      <c r="U9" s="99">
        <f t="shared" si="5"/>
        <v>15319.220484900001</v>
      </c>
      <c r="V9" s="99">
        <f t="shared" si="5"/>
        <v>16586.967385462114</v>
      </c>
      <c r="W9" s="99">
        <f t="shared" si="5"/>
        <v>17280.614277190914</v>
      </c>
      <c r="X9" s="99">
        <f t="shared" si="5"/>
        <v>18302.908703209469</v>
      </c>
      <c r="Y9" s="99">
        <f t="shared" si="5"/>
        <v>19365.083236901082</v>
      </c>
      <c r="Z9" s="99">
        <f t="shared" si="5"/>
        <v>18368.268702774396</v>
      </c>
      <c r="AA9" s="99">
        <f t="shared" si="5"/>
        <v>16719.814509185166</v>
      </c>
      <c r="AB9" s="100">
        <f>+AB11+AB12+AB18</f>
        <v>194880.84726050313</v>
      </c>
      <c r="AC9" s="100">
        <f t="shared" si="2"/>
        <v>-2828.4472605031624</v>
      </c>
      <c r="AD9" s="97">
        <f t="shared" si="3"/>
        <v>98.548627379107046</v>
      </c>
      <c r="AE9" s="98"/>
    </row>
    <row r="10" spans="2:31" ht="18" customHeight="1" x14ac:dyDescent="0.2">
      <c r="B10" s="26" t="s">
        <v>20</v>
      </c>
      <c r="C10" s="99">
        <f t="shared" ref="C10:AA10" si="6">+C11</f>
        <v>12143.8</v>
      </c>
      <c r="D10" s="99">
        <f t="shared" si="6"/>
        <v>11627.3</v>
      </c>
      <c r="E10" s="99">
        <f t="shared" si="6"/>
        <v>12121.5</v>
      </c>
      <c r="F10" s="99">
        <f t="shared" si="6"/>
        <v>13533.5</v>
      </c>
      <c r="G10" s="99">
        <f t="shared" si="6"/>
        <v>14109.6</v>
      </c>
      <c r="H10" s="99">
        <f t="shared" si="6"/>
        <v>13452.3</v>
      </c>
      <c r="I10" s="99">
        <f t="shared" si="6"/>
        <v>15214</v>
      </c>
      <c r="J10" s="99">
        <f t="shared" si="6"/>
        <v>14723.4</v>
      </c>
      <c r="K10" s="99">
        <f t="shared" si="6"/>
        <v>15003.8</v>
      </c>
      <c r="L10" s="99">
        <f t="shared" si="6"/>
        <v>16077.1</v>
      </c>
      <c r="M10" s="99">
        <f t="shared" si="6"/>
        <v>14969</v>
      </c>
      <c r="N10" s="99">
        <f t="shared" si="6"/>
        <v>14162.8</v>
      </c>
      <c r="O10" s="101">
        <f>+O11</f>
        <v>167138.09999999998</v>
      </c>
      <c r="P10" s="99">
        <f t="shared" si="6"/>
        <v>12143.84914095</v>
      </c>
      <c r="Q10" s="99">
        <f t="shared" si="6"/>
        <v>11627.286278719999</v>
      </c>
      <c r="R10" s="99">
        <f t="shared" si="6"/>
        <v>12121.531934870001</v>
      </c>
      <c r="S10" s="99">
        <f t="shared" si="6"/>
        <v>13533.488582420001</v>
      </c>
      <c r="T10" s="99">
        <f t="shared" si="6"/>
        <v>14109.58220416</v>
      </c>
      <c r="U10" s="99">
        <f t="shared" si="6"/>
        <v>13452.283129990001</v>
      </c>
      <c r="V10" s="99">
        <f t="shared" si="6"/>
        <v>14673.910434011601</v>
      </c>
      <c r="W10" s="99">
        <f t="shared" si="6"/>
        <v>15308.4566480089</v>
      </c>
      <c r="X10" s="99">
        <f t="shared" si="6"/>
        <v>15910.1022524416</v>
      </c>
      <c r="Y10" s="99">
        <f t="shared" si="6"/>
        <v>16941.785946936099</v>
      </c>
      <c r="Z10" s="99">
        <f t="shared" si="6"/>
        <v>15926.451836239999</v>
      </c>
      <c r="AA10" s="99">
        <f t="shared" si="6"/>
        <v>14659.846439777102</v>
      </c>
      <c r="AB10" s="97">
        <f>+AB11</f>
        <v>170408.57482852531</v>
      </c>
      <c r="AC10" s="97">
        <f t="shared" si="2"/>
        <v>-3270.4748285253299</v>
      </c>
      <c r="AD10" s="97">
        <f t="shared" si="3"/>
        <v>98.080803837590764</v>
      </c>
      <c r="AE10" s="98"/>
    </row>
    <row r="11" spans="2:31" ht="18" customHeight="1" x14ac:dyDescent="0.2">
      <c r="B11" s="102" t="s">
        <v>21</v>
      </c>
      <c r="C11" s="103">
        <f>+[41]DGA!P11</f>
        <v>12143.8</v>
      </c>
      <c r="D11" s="103">
        <f>+[41]DGA!Q11</f>
        <v>11627.3</v>
      </c>
      <c r="E11" s="103">
        <f>+[41]DGA!R11</f>
        <v>12121.5</v>
      </c>
      <c r="F11" s="103">
        <f>+[41]DGA!S11</f>
        <v>13533.5</v>
      </c>
      <c r="G11" s="103">
        <f>+[41]DGA!T11</f>
        <v>14109.6</v>
      </c>
      <c r="H11" s="103">
        <f>+[41]DGA!U11</f>
        <v>13452.3</v>
      </c>
      <c r="I11" s="103">
        <f>+[41]DGA!V11</f>
        <v>15214</v>
      </c>
      <c r="J11" s="103">
        <f>+[41]DGA!W11</f>
        <v>14723.4</v>
      </c>
      <c r="K11" s="103">
        <f>+[41]DGA!X11</f>
        <v>15003.8</v>
      </c>
      <c r="L11" s="103">
        <f>+[41]DGA!Y11</f>
        <v>16077.1</v>
      </c>
      <c r="M11" s="103">
        <f>+[41]DGA!Z11</f>
        <v>14969</v>
      </c>
      <c r="N11" s="103">
        <f>+[41]DGA!AA11</f>
        <v>14162.8</v>
      </c>
      <c r="O11" s="104">
        <f>SUM(C11:N11)</f>
        <v>167138.09999999998</v>
      </c>
      <c r="P11" s="103">
        <v>12143.84914095</v>
      </c>
      <c r="Q11" s="103">
        <v>11627.286278719999</v>
      </c>
      <c r="R11" s="103">
        <v>12121.531934870001</v>
      </c>
      <c r="S11" s="103">
        <v>13533.488582420001</v>
      </c>
      <c r="T11" s="103">
        <v>14109.58220416</v>
      </c>
      <c r="U11" s="104">
        <v>13452.283129990001</v>
      </c>
      <c r="V11" s="104">
        <v>14673.910434011601</v>
      </c>
      <c r="W11" s="104">
        <v>15308.4566480089</v>
      </c>
      <c r="X11" s="104">
        <v>15910.1022524416</v>
      </c>
      <c r="Y11" s="104">
        <v>16941.785946936099</v>
      </c>
      <c r="Z11" s="104">
        <v>15926.451836239999</v>
      </c>
      <c r="AA11" s="104">
        <v>14659.846439777102</v>
      </c>
      <c r="AB11" s="105">
        <f>SUM(P11:AA11)</f>
        <v>170408.57482852531</v>
      </c>
      <c r="AC11" s="105">
        <f t="shared" si="2"/>
        <v>-3270.4748285253299</v>
      </c>
      <c r="AD11" s="105">
        <f t="shared" si="3"/>
        <v>98.080803837590764</v>
      </c>
      <c r="AE11" s="98"/>
    </row>
    <row r="12" spans="2:31" ht="18" customHeight="1" x14ac:dyDescent="0.2">
      <c r="B12" s="106" t="s">
        <v>22</v>
      </c>
      <c r="C12" s="107">
        <f>SUM(C13:C17)</f>
        <v>1497.8000000000002</v>
      </c>
      <c r="D12" s="107">
        <f t="shared" ref="D12:N12" si="7">SUM(D13:D17)</f>
        <v>1702.6000000000001</v>
      </c>
      <c r="E12" s="107">
        <f t="shared" si="7"/>
        <v>1744.7999999999997</v>
      </c>
      <c r="F12" s="107">
        <f t="shared" si="7"/>
        <v>2064.9</v>
      </c>
      <c r="G12" s="107">
        <f t="shared" si="7"/>
        <v>2183</v>
      </c>
      <c r="H12" s="107">
        <f t="shared" si="7"/>
        <v>1783.7</v>
      </c>
      <c r="I12" s="107">
        <f t="shared" si="7"/>
        <v>2088.4</v>
      </c>
      <c r="J12" s="107">
        <f t="shared" si="7"/>
        <v>2197.5</v>
      </c>
      <c r="K12" s="107">
        <f t="shared" si="7"/>
        <v>2252.6000000000004</v>
      </c>
      <c r="L12" s="107">
        <f t="shared" si="7"/>
        <v>2449.6999999999998</v>
      </c>
      <c r="M12" s="107">
        <f t="shared" si="7"/>
        <v>2366.8999999999996</v>
      </c>
      <c r="N12" s="107">
        <f t="shared" si="7"/>
        <v>2008.7999999999997</v>
      </c>
      <c r="O12" s="107">
        <f>SUM(O13:O17)</f>
        <v>24340.699999999993</v>
      </c>
      <c r="P12" s="107">
        <f t="shared" ref="P12:AA12" si="8">SUM(P13:P17)</f>
        <v>1497.74035682</v>
      </c>
      <c r="Q12" s="107">
        <f t="shared" si="8"/>
        <v>1702.6330315600001</v>
      </c>
      <c r="R12" s="107">
        <f t="shared" si="8"/>
        <v>1744.7902643900002</v>
      </c>
      <c r="S12" s="107">
        <f t="shared" si="8"/>
        <v>2064.8927297600003</v>
      </c>
      <c r="T12" s="107">
        <f t="shared" si="8"/>
        <v>2182.97761231</v>
      </c>
      <c r="U12" s="107">
        <f t="shared" si="8"/>
        <v>1784.3258326499999</v>
      </c>
      <c r="V12" s="107">
        <f t="shared" si="8"/>
        <v>1863.7437140043144</v>
      </c>
      <c r="W12" s="107">
        <f t="shared" si="8"/>
        <v>1931.0876508471756</v>
      </c>
      <c r="X12" s="107">
        <f t="shared" si="8"/>
        <v>2336.4255987556562</v>
      </c>
      <c r="Y12" s="107">
        <f t="shared" si="8"/>
        <v>2362.1301731938602</v>
      </c>
      <c r="Z12" s="107">
        <f t="shared" si="8"/>
        <v>2391.2430129346731</v>
      </c>
      <c r="AA12" s="107">
        <f t="shared" si="8"/>
        <v>2022.5924118015034</v>
      </c>
      <c r="AB12" s="108">
        <f>SUM(AB13:AB17)</f>
        <v>23884.582389027182</v>
      </c>
      <c r="AC12" s="108">
        <f t="shared" si="2"/>
        <v>456.11761097281124</v>
      </c>
      <c r="AD12" s="109">
        <f t="shared" si="3"/>
        <v>101.90967379518578</v>
      </c>
      <c r="AE12" s="98"/>
    </row>
    <row r="13" spans="2:31" ht="18" customHeight="1" x14ac:dyDescent="0.2">
      <c r="B13" s="32" t="s">
        <v>23</v>
      </c>
      <c r="C13" s="103">
        <f>+[41]DGA!P13</f>
        <v>952</v>
      </c>
      <c r="D13" s="103">
        <f>+[41]DGA!Q13</f>
        <v>1136</v>
      </c>
      <c r="E13" s="103">
        <f>+[41]DGA!R13</f>
        <v>1252.5</v>
      </c>
      <c r="F13" s="103">
        <f>+[41]DGA!S13</f>
        <v>1463.1</v>
      </c>
      <c r="G13" s="103">
        <f>+[41]DGA!T13</f>
        <v>1420.4</v>
      </c>
      <c r="H13" s="103">
        <f>+[41]DGA!U13</f>
        <v>1113.5</v>
      </c>
      <c r="I13" s="103">
        <f>+[41]DGA!V13</f>
        <v>1333.8</v>
      </c>
      <c r="J13" s="103">
        <f>+[41]DGA!W13</f>
        <v>1381.8</v>
      </c>
      <c r="K13" s="103">
        <f>+[41]DGA!X13</f>
        <v>1366</v>
      </c>
      <c r="L13" s="103">
        <f>+[41]DGA!Y13</f>
        <v>1623</v>
      </c>
      <c r="M13" s="103">
        <f>+[41]DGA!Z13</f>
        <v>1594.8</v>
      </c>
      <c r="N13" s="103">
        <f>+[41]DGA!AA13</f>
        <v>1478.3</v>
      </c>
      <c r="O13" s="104">
        <f t="shared" ref="O13:O18" si="9">SUM(C13:N13)</f>
        <v>16115.199999999997</v>
      </c>
      <c r="P13" s="103">
        <v>951.94480928999997</v>
      </c>
      <c r="Q13" s="103">
        <v>1135.95800222</v>
      </c>
      <c r="R13" s="103">
        <v>1252.4701506500001</v>
      </c>
      <c r="S13" s="103">
        <v>1463.0356151200001</v>
      </c>
      <c r="T13" s="103">
        <v>1420.36749717</v>
      </c>
      <c r="U13" s="104">
        <v>1114.1141681700001</v>
      </c>
      <c r="V13" s="104">
        <v>1204.7636939159643</v>
      </c>
      <c r="W13" s="104">
        <v>1167.9388972553329</v>
      </c>
      <c r="X13" s="104">
        <v>1574.783610299711</v>
      </c>
      <c r="Y13" s="104">
        <v>1538.8718159344769</v>
      </c>
      <c r="Z13" s="104">
        <v>1715.1092044148033</v>
      </c>
      <c r="AA13" s="104">
        <v>1441.8971389298649</v>
      </c>
      <c r="AB13" s="105">
        <f t="shared" ref="AB13:AB18" si="10">SUM(P13:AA13)</f>
        <v>15981.254603370155</v>
      </c>
      <c r="AC13" s="105">
        <f t="shared" si="2"/>
        <v>133.94539662984243</v>
      </c>
      <c r="AD13" s="105">
        <f t="shared" si="3"/>
        <v>100.83814068390848</v>
      </c>
      <c r="AE13" s="98"/>
    </row>
    <row r="14" spans="2:31" ht="18" customHeight="1" x14ac:dyDescent="0.2">
      <c r="B14" s="32" t="s">
        <v>24</v>
      </c>
      <c r="C14" s="103">
        <f>+[41]DGA!P14</f>
        <v>106.7</v>
      </c>
      <c r="D14" s="103">
        <f>+[41]DGA!Q14</f>
        <v>185.4</v>
      </c>
      <c r="E14" s="103">
        <f>+[41]DGA!R14</f>
        <v>169.1</v>
      </c>
      <c r="F14" s="103">
        <f>+[41]DGA!S14</f>
        <v>188.9</v>
      </c>
      <c r="G14" s="103">
        <f>+[41]DGA!T14</f>
        <v>248.4</v>
      </c>
      <c r="H14" s="103">
        <f>+[41]DGA!U14</f>
        <v>187.8</v>
      </c>
      <c r="I14" s="103">
        <f>+[41]DGA!V14</f>
        <v>219.6</v>
      </c>
      <c r="J14" s="103">
        <f>+[41]DGA!W14</f>
        <v>278.60000000000002</v>
      </c>
      <c r="K14" s="103">
        <f>+[41]DGA!X14</f>
        <v>296.5</v>
      </c>
      <c r="L14" s="103">
        <f>+[41]DGA!Y14</f>
        <v>251.9</v>
      </c>
      <c r="M14" s="103">
        <f>+[41]DGA!Z14</f>
        <v>196.6</v>
      </c>
      <c r="N14" s="103">
        <f>+[41]DGA!AA14</f>
        <v>77.8</v>
      </c>
      <c r="O14" s="104">
        <f t="shared" si="9"/>
        <v>2407.3000000000002</v>
      </c>
      <c r="P14" s="103">
        <v>106.64228864</v>
      </c>
      <c r="Q14" s="103">
        <v>185.44072700000001</v>
      </c>
      <c r="R14" s="103">
        <v>169.104536</v>
      </c>
      <c r="S14" s="103">
        <v>188.92252038999999</v>
      </c>
      <c r="T14" s="103">
        <v>248.42926024000002</v>
      </c>
      <c r="U14" s="104">
        <v>187.81284112</v>
      </c>
      <c r="V14" s="104">
        <v>202.84533647510051</v>
      </c>
      <c r="W14" s="104">
        <v>288.20902693513432</v>
      </c>
      <c r="X14" s="104">
        <v>279.69504122445323</v>
      </c>
      <c r="Y14" s="104">
        <v>289.40131698125384</v>
      </c>
      <c r="Z14" s="104">
        <v>209.40053284574429</v>
      </c>
      <c r="AA14" s="104">
        <v>207.93705407421214</v>
      </c>
      <c r="AB14" s="105">
        <f t="shared" si="10"/>
        <v>2563.8404819258981</v>
      </c>
      <c r="AC14" s="105">
        <f t="shared" si="2"/>
        <v>-156.54048192589789</v>
      </c>
      <c r="AD14" s="105">
        <f t="shared" si="3"/>
        <v>93.894297128489512</v>
      </c>
      <c r="AE14" s="98"/>
    </row>
    <row r="15" spans="2:31" ht="18" customHeight="1" x14ac:dyDescent="0.2">
      <c r="B15" s="32" t="s">
        <v>36</v>
      </c>
      <c r="C15" s="103">
        <f>+[41]DGA!P15</f>
        <v>241.4</v>
      </c>
      <c r="D15" s="103">
        <f>+[41]DGA!Q15</f>
        <v>211.9</v>
      </c>
      <c r="E15" s="103">
        <f>+[41]DGA!R15</f>
        <v>193.1</v>
      </c>
      <c r="F15" s="103">
        <f>+[41]DGA!S15</f>
        <v>258.2</v>
      </c>
      <c r="G15" s="103">
        <f>+[41]DGA!T15</f>
        <v>334.8</v>
      </c>
      <c r="H15" s="103">
        <f>+[41]DGA!U15</f>
        <v>291.2</v>
      </c>
      <c r="I15" s="103">
        <f>+[41]DGA!V15</f>
        <v>361.6</v>
      </c>
      <c r="J15" s="103">
        <f>+[41]DGA!W15</f>
        <v>344.2</v>
      </c>
      <c r="K15" s="103">
        <f>+[41]DGA!X15</f>
        <v>447.8</v>
      </c>
      <c r="L15" s="103">
        <f>+[41]DGA!Y15</f>
        <v>388.1</v>
      </c>
      <c r="M15" s="103">
        <f>+[41]DGA!Z15</f>
        <v>394.5</v>
      </c>
      <c r="N15" s="103">
        <f>+[41]DGA!AA15</f>
        <v>293.60000000000002</v>
      </c>
      <c r="O15" s="104">
        <f t="shared" si="9"/>
        <v>3760.3999999999996</v>
      </c>
      <c r="P15" s="103">
        <v>241.41607897</v>
      </c>
      <c r="Q15" s="103">
        <v>211.93345982</v>
      </c>
      <c r="R15" s="103">
        <v>193.06070118</v>
      </c>
      <c r="S15" s="103">
        <v>258.21713427000003</v>
      </c>
      <c r="T15" s="103">
        <v>334.73013373999999</v>
      </c>
      <c r="U15" s="104">
        <v>291.20225360000001</v>
      </c>
      <c r="V15" s="104">
        <v>260.38596322000001</v>
      </c>
      <c r="W15" s="104">
        <v>288.37322589060005</v>
      </c>
      <c r="X15" s="104">
        <v>299.06234838</v>
      </c>
      <c r="Y15" s="104">
        <v>357.56856832049999</v>
      </c>
      <c r="Z15" s="104">
        <v>279.34843850639999</v>
      </c>
      <c r="AA15" s="104">
        <v>191.42160449000002</v>
      </c>
      <c r="AB15" s="105">
        <f t="shared" si="10"/>
        <v>3206.7199103875</v>
      </c>
      <c r="AC15" s="105">
        <f t="shared" si="2"/>
        <v>553.68008961249961</v>
      </c>
      <c r="AD15" s="105">
        <f t="shared" si="3"/>
        <v>117.26624417115347</v>
      </c>
      <c r="AE15" s="98"/>
    </row>
    <row r="16" spans="2:31" ht="22.5" customHeight="1" x14ac:dyDescent="0.2">
      <c r="B16" s="32" t="s">
        <v>37</v>
      </c>
      <c r="C16" s="103">
        <f>+[41]DGA!P16</f>
        <v>197.7</v>
      </c>
      <c r="D16" s="103">
        <f>+[41]DGA!Q16</f>
        <v>169.3</v>
      </c>
      <c r="E16" s="103">
        <f>+[41]DGA!R16</f>
        <v>130.1</v>
      </c>
      <c r="F16" s="103">
        <f>+[41]DGA!S16</f>
        <v>154.69999999999999</v>
      </c>
      <c r="G16" s="103">
        <f>+[41]DGA!T16</f>
        <v>179.4</v>
      </c>
      <c r="H16" s="103">
        <f>+[41]DGA!U16</f>
        <v>191.2</v>
      </c>
      <c r="I16" s="103">
        <f>+[41]DGA!V16</f>
        <v>173.4</v>
      </c>
      <c r="J16" s="103">
        <f>+[41]DGA!W16</f>
        <v>192.9</v>
      </c>
      <c r="K16" s="103">
        <f>+[41]DGA!X16</f>
        <v>142.30000000000001</v>
      </c>
      <c r="L16" s="103">
        <f>+[41]DGA!Y16</f>
        <v>186.7</v>
      </c>
      <c r="M16" s="103">
        <f>+[41]DGA!Z16</f>
        <v>181</v>
      </c>
      <c r="N16" s="103">
        <f>+[41]DGA!AA16</f>
        <v>159.1</v>
      </c>
      <c r="O16" s="104">
        <f t="shared" si="9"/>
        <v>2057.8000000000002</v>
      </c>
      <c r="P16" s="103">
        <v>197.73717991999999</v>
      </c>
      <c r="Q16" s="103">
        <v>169.30084252</v>
      </c>
      <c r="R16" s="103">
        <v>130.15487655999999</v>
      </c>
      <c r="S16" s="103">
        <v>154.71745998</v>
      </c>
      <c r="T16" s="103">
        <v>179.45072116</v>
      </c>
      <c r="U16" s="104">
        <v>191.19656975999999</v>
      </c>
      <c r="V16" s="104">
        <v>195.7487203932497</v>
      </c>
      <c r="W16" s="104">
        <v>186.5665007661085</v>
      </c>
      <c r="X16" s="104">
        <v>182.88459885149206</v>
      </c>
      <c r="Y16" s="104">
        <v>176.28847195762958</v>
      </c>
      <c r="Z16" s="104">
        <v>187.38483716772564</v>
      </c>
      <c r="AA16" s="104">
        <v>181.33661430742649</v>
      </c>
      <c r="AB16" s="105">
        <f t="shared" si="10"/>
        <v>2132.7673933436317</v>
      </c>
      <c r="AC16" s="105">
        <f t="shared" si="2"/>
        <v>-74.967393343631556</v>
      </c>
      <c r="AD16" s="105">
        <f t="shared" si="3"/>
        <v>96.484970954750864</v>
      </c>
      <c r="AE16" s="98"/>
    </row>
    <row r="17" spans="1:33" ht="17.25" customHeight="1" x14ac:dyDescent="0.2">
      <c r="B17" s="32" t="s">
        <v>19</v>
      </c>
      <c r="C17" s="103">
        <f>+[41]DGA!P17</f>
        <v>0</v>
      </c>
      <c r="D17" s="103">
        <f>+[41]DGA!Q17</f>
        <v>0</v>
      </c>
      <c r="E17" s="103">
        <f>+[41]DGA!R17</f>
        <v>0</v>
      </c>
      <c r="F17" s="103">
        <f>+[41]DGA!S17</f>
        <v>0</v>
      </c>
      <c r="G17" s="103">
        <f>+[41]DGA!T17</f>
        <v>0</v>
      </c>
      <c r="H17" s="103">
        <f>+[41]DGA!U17</f>
        <v>0</v>
      </c>
      <c r="I17" s="103">
        <f>+[41]DGA!V17</f>
        <v>0</v>
      </c>
      <c r="J17" s="103">
        <f>+[41]DGA!W17</f>
        <v>0</v>
      </c>
      <c r="K17" s="103">
        <f>+[41]DGA!X17</f>
        <v>0</v>
      </c>
      <c r="L17" s="103">
        <f>+[41]DGA!Y17</f>
        <v>0</v>
      </c>
      <c r="M17" s="103">
        <f>+[41]DGA!Z17</f>
        <v>0</v>
      </c>
      <c r="N17" s="103">
        <f>+[41]DGA!AA17</f>
        <v>0</v>
      </c>
      <c r="O17" s="104">
        <f t="shared" si="9"/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  <c r="U17" s="104">
        <v>0</v>
      </c>
      <c r="V17" s="104">
        <v>0</v>
      </c>
      <c r="W17" s="104">
        <v>0</v>
      </c>
      <c r="X17" s="104">
        <v>0</v>
      </c>
      <c r="Y17" s="104">
        <v>0</v>
      </c>
      <c r="Z17" s="104">
        <v>0</v>
      </c>
      <c r="AA17" s="104">
        <v>0</v>
      </c>
      <c r="AB17" s="105">
        <f t="shared" si="10"/>
        <v>0</v>
      </c>
      <c r="AC17" s="105">
        <f t="shared" si="2"/>
        <v>0</v>
      </c>
      <c r="AD17" s="110">
        <v>0</v>
      </c>
      <c r="AE17" s="98"/>
    </row>
    <row r="18" spans="1:33" ht="17.25" customHeight="1" x14ac:dyDescent="0.2">
      <c r="B18" s="38" t="s">
        <v>25</v>
      </c>
      <c r="C18" s="107">
        <f>+[41]DGA!P18</f>
        <v>39.799999999999997</v>
      </c>
      <c r="D18" s="107">
        <f>+[41]DGA!Q18</f>
        <v>38.5</v>
      </c>
      <c r="E18" s="107">
        <f>+[41]DGA!R18</f>
        <v>43.2</v>
      </c>
      <c r="F18" s="107">
        <f>+[41]DGA!S18</f>
        <v>40.799999999999997</v>
      </c>
      <c r="G18" s="107">
        <f>+[41]DGA!T18</f>
        <v>46.8</v>
      </c>
      <c r="H18" s="107">
        <f>+[41]DGA!U18</f>
        <v>82.6</v>
      </c>
      <c r="I18" s="107">
        <f>+[41]DGA!V18</f>
        <v>62.5</v>
      </c>
      <c r="J18" s="107">
        <f>+[41]DGA!W18</f>
        <v>40.4</v>
      </c>
      <c r="K18" s="107">
        <f>+[41]DGA!X18</f>
        <v>35</v>
      </c>
      <c r="L18" s="107">
        <f>+[41]DGA!Y18</f>
        <v>53</v>
      </c>
      <c r="M18" s="107">
        <f>+[41]DGA!Z18</f>
        <v>48.1</v>
      </c>
      <c r="N18" s="107">
        <f>+[41]DGA!AA18</f>
        <v>42.9</v>
      </c>
      <c r="O18" s="111">
        <f t="shared" si="9"/>
        <v>573.6</v>
      </c>
      <c r="P18" s="107">
        <v>39.838494650000001</v>
      </c>
      <c r="Q18" s="107">
        <v>38.541939579999998</v>
      </c>
      <c r="R18" s="107">
        <v>43.186937090000001</v>
      </c>
      <c r="S18" s="107">
        <v>40.845523499999999</v>
      </c>
      <c r="T18" s="107">
        <v>46.784930100000004</v>
      </c>
      <c r="U18" s="111">
        <v>82.611522260000001</v>
      </c>
      <c r="V18" s="111">
        <v>49.313237446200006</v>
      </c>
      <c r="W18" s="111">
        <v>41.069978334840009</v>
      </c>
      <c r="X18" s="111">
        <v>56.380852012212003</v>
      </c>
      <c r="Y18" s="111">
        <v>61.167116771124007</v>
      </c>
      <c r="Z18" s="111">
        <v>50.573853599724004</v>
      </c>
      <c r="AA18" s="111">
        <v>37.375657606559997</v>
      </c>
      <c r="AB18" s="109">
        <f t="shared" si="10"/>
        <v>587.69004295066009</v>
      </c>
      <c r="AC18" s="109">
        <f t="shared" si="2"/>
        <v>-14.090042950660063</v>
      </c>
      <c r="AD18" s="109">
        <f t="shared" ref="AD18:AD30" si="11">+O18/AB18*100</f>
        <v>97.602470363473046</v>
      </c>
      <c r="AE18" s="98"/>
    </row>
    <row r="19" spans="1:33" ht="18" customHeight="1" x14ac:dyDescent="0.2">
      <c r="B19" s="112" t="s">
        <v>49</v>
      </c>
      <c r="C19" s="107">
        <f>+C20+C22</f>
        <v>4322.5999999999995</v>
      </c>
      <c r="D19" s="107">
        <f t="shared" ref="D19:N19" si="12">+D20+D22</f>
        <v>3846</v>
      </c>
      <c r="E19" s="107">
        <f t="shared" si="12"/>
        <v>4223.8999999999996</v>
      </c>
      <c r="F19" s="107">
        <f t="shared" si="12"/>
        <v>4635.8</v>
      </c>
      <c r="G19" s="107">
        <f t="shared" si="12"/>
        <v>4874.7</v>
      </c>
      <c r="H19" s="107">
        <f t="shared" si="12"/>
        <v>4777.0999999999995</v>
      </c>
      <c r="I19" s="107">
        <f t="shared" si="12"/>
        <v>5440.9000000000005</v>
      </c>
      <c r="J19" s="107">
        <f t="shared" si="12"/>
        <v>5152.1000000000004</v>
      </c>
      <c r="K19" s="107">
        <f t="shared" si="12"/>
        <v>5638.8</v>
      </c>
      <c r="L19" s="107">
        <f t="shared" si="12"/>
        <v>5825.5999999999995</v>
      </c>
      <c r="M19" s="107">
        <f t="shared" si="12"/>
        <v>5550.3</v>
      </c>
      <c r="N19" s="107">
        <f t="shared" si="12"/>
        <v>5843</v>
      </c>
      <c r="O19" s="107">
        <f>+O20+O22</f>
        <v>60130.799999999996</v>
      </c>
      <c r="P19" s="107">
        <f t="shared" ref="P19:AA19" si="13">+P20+P22</f>
        <v>4322.5681973399996</v>
      </c>
      <c r="Q19" s="107">
        <f t="shared" si="13"/>
        <v>3845.97536494</v>
      </c>
      <c r="R19" s="107">
        <f t="shared" si="13"/>
        <v>4223.9505942699998</v>
      </c>
      <c r="S19" s="107">
        <f t="shared" si="13"/>
        <v>4635.7768635499997</v>
      </c>
      <c r="T19" s="107">
        <f t="shared" si="13"/>
        <v>4874.7045915000008</v>
      </c>
      <c r="U19" s="107">
        <f t="shared" si="13"/>
        <v>4776.508268710003</v>
      </c>
      <c r="V19" s="107">
        <f t="shared" si="13"/>
        <v>4828.1688277932899</v>
      </c>
      <c r="W19" s="107">
        <f t="shared" si="13"/>
        <v>4835.9752843482602</v>
      </c>
      <c r="X19" s="107">
        <f t="shared" si="13"/>
        <v>5278.6798842661601</v>
      </c>
      <c r="Y19" s="107">
        <f t="shared" si="13"/>
        <v>5913.8163639614695</v>
      </c>
      <c r="Z19" s="107">
        <f t="shared" si="13"/>
        <v>5598.8591556449801</v>
      </c>
      <c r="AA19" s="107">
        <f t="shared" si="13"/>
        <v>4821.2539372097299</v>
      </c>
      <c r="AB19" s="108">
        <f>+AB20+AB22</f>
        <v>57956.237333533893</v>
      </c>
      <c r="AC19" s="108">
        <f t="shared" si="2"/>
        <v>2174.5626664661031</v>
      </c>
      <c r="AD19" s="109">
        <f t="shared" si="11"/>
        <v>103.7520770265876</v>
      </c>
      <c r="AE19" s="98"/>
    </row>
    <row r="20" spans="1:33" ht="18" customHeight="1" x14ac:dyDescent="0.2">
      <c r="B20" s="26" t="s">
        <v>39</v>
      </c>
      <c r="C20" s="107">
        <f>+C21</f>
        <v>4321.2</v>
      </c>
      <c r="D20" s="107">
        <f t="shared" ref="D20:AA20" si="14">+D21</f>
        <v>3844.4</v>
      </c>
      <c r="E20" s="107">
        <f t="shared" si="14"/>
        <v>4222.8999999999996</v>
      </c>
      <c r="F20" s="107">
        <f t="shared" si="14"/>
        <v>4632.6000000000004</v>
      </c>
      <c r="G20" s="107">
        <f t="shared" si="14"/>
        <v>4872.3</v>
      </c>
      <c r="H20" s="107">
        <f t="shared" si="14"/>
        <v>4775.2</v>
      </c>
      <c r="I20" s="107">
        <f t="shared" si="14"/>
        <v>5439.6</v>
      </c>
      <c r="J20" s="107">
        <f t="shared" si="14"/>
        <v>5150.5</v>
      </c>
      <c r="K20" s="107">
        <f t="shared" si="14"/>
        <v>5637.5</v>
      </c>
      <c r="L20" s="107">
        <f t="shared" si="14"/>
        <v>5823.7</v>
      </c>
      <c r="M20" s="107">
        <f t="shared" si="14"/>
        <v>5548.8</v>
      </c>
      <c r="N20" s="107">
        <f t="shared" si="14"/>
        <v>5841.7</v>
      </c>
      <c r="O20" s="107">
        <f>+O21</f>
        <v>60110.399999999994</v>
      </c>
      <c r="P20" s="107">
        <f t="shared" si="14"/>
        <v>4321.21597982</v>
      </c>
      <c r="Q20" s="107">
        <f t="shared" si="14"/>
        <v>3844.3770334000001</v>
      </c>
      <c r="R20" s="107">
        <f t="shared" si="14"/>
        <v>4222.9315559899997</v>
      </c>
      <c r="S20" s="107">
        <f t="shared" si="14"/>
        <v>4632.6222497399995</v>
      </c>
      <c r="T20" s="107">
        <f t="shared" si="14"/>
        <v>4872.3413742600005</v>
      </c>
      <c r="U20" s="107">
        <f t="shared" si="14"/>
        <v>4774.6498477900032</v>
      </c>
      <c r="V20" s="107">
        <f t="shared" si="14"/>
        <v>4805.9132040880895</v>
      </c>
      <c r="W20" s="107">
        <f t="shared" si="14"/>
        <v>4812.8305687996599</v>
      </c>
      <c r="X20" s="107">
        <f t="shared" si="14"/>
        <v>5266.8812665185606</v>
      </c>
      <c r="Y20" s="107">
        <f t="shared" si="14"/>
        <v>5912.1971526616699</v>
      </c>
      <c r="Z20" s="107">
        <f t="shared" si="14"/>
        <v>5597.1588019705805</v>
      </c>
      <c r="AA20" s="107">
        <f t="shared" si="14"/>
        <v>4818.8317521977297</v>
      </c>
      <c r="AB20" s="108">
        <f>+AB21</f>
        <v>57881.950787236296</v>
      </c>
      <c r="AC20" s="108">
        <f t="shared" si="2"/>
        <v>2228.4492127636986</v>
      </c>
      <c r="AD20" s="109">
        <f t="shared" si="11"/>
        <v>103.84998981971958</v>
      </c>
      <c r="AE20" s="98"/>
    </row>
    <row r="21" spans="1:33" ht="18" customHeight="1" x14ac:dyDescent="0.2">
      <c r="B21" s="113" t="s">
        <v>40</v>
      </c>
      <c r="C21" s="103">
        <f>+[41]DGA!P21</f>
        <v>4321.2</v>
      </c>
      <c r="D21" s="103">
        <f>+[41]DGA!Q21</f>
        <v>3844.4</v>
      </c>
      <c r="E21" s="103">
        <f>+[41]DGA!R21</f>
        <v>4222.8999999999996</v>
      </c>
      <c r="F21" s="103">
        <f>+[41]DGA!S21</f>
        <v>4632.6000000000004</v>
      </c>
      <c r="G21" s="103">
        <f>+[41]DGA!T21</f>
        <v>4872.3</v>
      </c>
      <c r="H21" s="103">
        <f>+[41]DGA!U21</f>
        <v>4775.2</v>
      </c>
      <c r="I21" s="103">
        <f>+[41]DGA!V21</f>
        <v>5439.6</v>
      </c>
      <c r="J21" s="103">
        <f>+[41]DGA!W21</f>
        <v>5150.5</v>
      </c>
      <c r="K21" s="103">
        <f>+[41]DGA!X21</f>
        <v>5637.5</v>
      </c>
      <c r="L21" s="103">
        <f>+[41]DGA!Y21</f>
        <v>5823.7</v>
      </c>
      <c r="M21" s="103">
        <f>+[41]DGA!Z21</f>
        <v>5548.8</v>
      </c>
      <c r="N21" s="103">
        <f>+[41]DGA!AA21</f>
        <v>5841.7</v>
      </c>
      <c r="O21" s="104">
        <f>SUM(C21:N21)</f>
        <v>60110.399999999994</v>
      </c>
      <c r="P21" s="103">
        <v>4321.21597982</v>
      </c>
      <c r="Q21" s="103">
        <v>3844.3770334000001</v>
      </c>
      <c r="R21" s="103">
        <v>4222.9315559899997</v>
      </c>
      <c r="S21" s="103">
        <v>4632.6222497399995</v>
      </c>
      <c r="T21" s="103">
        <v>4872.3413742600005</v>
      </c>
      <c r="U21" s="104">
        <v>4774.6498477900032</v>
      </c>
      <c r="V21" s="104">
        <v>4805.9132040880895</v>
      </c>
      <c r="W21" s="104">
        <v>4812.8305687996599</v>
      </c>
      <c r="X21" s="104">
        <v>5266.8812665185606</v>
      </c>
      <c r="Y21" s="104">
        <v>5912.1971526616699</v>
      </c>
      <c r="Z21" s="104">
        <v>5597.1588019705805</v>
      </c>
      <c r="AA21" s="104">
        <v>4818.8317521977297</v>
      </c>
      <c r="AB21" s="105">
        <f>SUM(P21:AA21)</f>
        <v>57881.950787236296</v>
      </c>
      <c r="AC21" s="105">
        <f t="shared" si="2"/>
        <v>2228.4492127636986</v>
      </c>
      <c r="AD21" s="105">
        <f t="shared" si="11"/>
        <v>103.84998981971958</v>
      </c>
      <c r="AE21" s="98"/>
    </row>
    <row r="22" spans="1:33" ht="18" customHeight="1" x14ac:dyDescent="0.2">
      <c r="B22" s="26" t="s">
        <v>41</v>
      </c>
      <c r="C22" s="99">
        <f>+C23+C24</f>
        <v>1.4</v>
      </c>
      <c r="D22" s="99">
        <f t="shared" ref="D22:N22" si="15">+D23+D24</f>
        <v>1.6</v>
      </c>
      <c r="E22" s="99">
        <f t="shared" si="15"/>
        <v>1</v>
      </c>
      <c r="F22" s="99">
        <f t="shared" si="15"/>
        <v>3.2</v>
      </c>
      <c r="G22" s="99">
        <f t="shared" si="15"/>
        <v>2.4</v>
      </c>
      <c r="H22" s="99">
        <f t="shared" si="15"/>
        <v>1.9</v>
      </c>
      <c r="I22" s="99">
        <f t="shared" si="15"/>
        <v>1.3</v>
      </c>
      <c r="J22" s="99">
        <f t="shared" si="15"/>
        <v>1.6</v>
      </c>
      <c r="K22" s="99">
        <f t="shared" si="15"/>
        <v>1.3</v>
      </c>
      <c r="L22" s="99">
        <f t="shared" si="15"/>
        <v>1.9</v>
      </c>
      <c r="M22" s="99">
        <f t="shared" si="15"/>
        <v>1.5</v>
      </c>
      <c r="N22" s="99">
        <f t="shared" si="15"/>
        <v>1.3</v>
      </c>
      <c r="O22" s="101">
        <f>+O23+O24</f>
        <v>20.399999999999999</v>
      </c>
      <c r="P22" s="99">
        <f t="shared" ref="P22:AA22" si="16">+P23+P24</f>
        <v>1.35221752</v>
      </c>
      <c r="Q22" s="99">
        <f t="shared" si="16"/>
        <v>1.5983315400000002</v>
      </c>
      <c r="R22" s="99">
        <f t="shared" si="16"/>
        <v>1.01903828</v>
      </c>
      <c r="S22" s="99">
        <f t="shared" si="16"/>
        <v>3.1546138099999999</v>
      </c>
      <c r="T22" s="99">
        <f t="shared" si="16"/>
        <v>2.36321724</v>
      </c>
      <c r="U22" s="99">
        <f>+U23+U24</f>
        <v>1.8584209199999999</v>
      </c>
      <c r="V22" s="99">
        <f t="shared" si="16"/>
        <v>22.255623705200001</v>
      </c>
      <c r="W22" s="99">
        <f t="shared" si="16"/>
        <v>23.144715548600004</v>
      </c>
      <c r="X22" s="99">
        <f t="shared" si="16"/>
        <v>11.7986177476</v>
      </c>
      <c r="Y22" s="99">
        <f t="shared" si="16"/>
        <v>1.6192112998000001</v>
      </c>
      <c r="Z22" s="99">
        <f t="shared" si="16"/>
        <v>1.7003536744000001</v>
      </c>
      <c r="AA22" s="99">
        <f t="shared" si="16"/>
        <v>2.4221850119999999</v>
      </c>
      <c r="AB22" s="97">
        <f>+AB23+AB24</f>
        <v>74.286546297600012</v>
      </c>
      <c r="AC22" s="97">
        <f t="shared" si="2"/>
        <v>-53.886546297600013</v>
      </c>
      <c r="AD22" s="109">
        <f t="shared" si="11"/>
        <v>27.461230891358674</v>
      </c>
      <c r="AE22" s="98"/>
    </row>
    <row r="23" spans="1:33" ht="18" customHeight="1" x14ac:dyDescent="0.2">
      <c r="B23" s="113" t="s">
        <v>42</v>
      </c>
      <c r="C23" s="65">
        <f>+[41]DGA!P23</f>
        <v>0.5</v>
      </c>
      <c r="D23" s="65">
        <f>+[41]DGA!Q23</f>
        <v>0.5</v>
      </c>
      <c r="E23" s="65">
        <f>+[41]DGA!R23</f>
        <v>0.4</v>
      </c>
      <c r="F23" s="65">
        <f>+[41]DGA!S23</f>
        <v>0.7</v>
      </c>
      <c r="G23" s="65">
        <f>+[41]DGA!T23</f>
        <v>0.6</v>
      </c>
      <c r="H23" s="65">
        <f>+[41]DGA!U23</f>
        <v>0.5</v>
      </c>
      <c r="I23" s="65">
        <f>+[41]DGA!V23</f>
        <v>0.5</v>
      </c>
      <c r="J23" s="65">
        <f>+[41]DGA!W23</f>
        <v>0.4</v>
      </c>
      <c r="K23" s="65">
        <f>+[41]DGA!X23</f>
        <v>0.4</v>
      </c>
      <c r="L23" s="65">
        <f>+[41]DGA!Y23</f>
        <v>0.4</v>
      </c>
      <c r="M23" s="65">
        <f>+[41]DGA!Z23</f>
        <v>0.6</v>
      </c>
      <c r="N23" s="65">
        <f>+[41]DGA!AA23</f>
        <v>1</v>
      </c>
      <c r="O23" s="104">
        <f>SUM(C23:N23)</f>
        <v>6.5</v>
      </c>
      <c r="P23" s="65">
        <v>0.49912605999999998</v>
      </c>
      <c r="Q23" s="65">
        <v>0.50316470000000002</v>
      </c>
      <c r="R23" s="65">
        <v>0.40859704999999996</v>
      </c>
      <c r="S23" s="65">
        <v>0.64442642000000006</v>
      </c>
      <c r="T23" s="65">
        <v>0.58776368000000001</v>
      </c>
      <c r="U23" s="66">
        <v>0.43885566999999998</v>
      </c>
      <c r="V23" s="66">
        <v>21.547102692200003</v>
      </c>
      <c r="W23" s="66">
        <v>21.614028272600002</v>
      </c>
      <c r="X23" s="66">
        <v>10.787963916999999</v>
      </c>
      <c r="Y23" s="66">
        <v>0</v>
      </c>
      <c r="Z23" s="66">
        <v>6.0170052000000007E-3</v>
      </c>
      <c r="AA23" s="66">
        <v>0.76627564300000006</v>
      </c>
      <c r="AB23" s="105">
        <f>SUM(P23:AA23)</f>
        <v>57.803321110000006</v>
      </c>
      <c r="AC23" s="105">
        <f t="shared" si="2"/>
        <v>-51.303321110000006</v>
      </c>
      <c r="AD23" s="105">
        <f t="shared" si="11"/>
        <v>11.245028616315086</v>
      </c>
      <c r="AE23" s="98"/>
    </row>
    <row r="24" spans="1:33" ht="18" customHeight="1" x14ac:dyDescent="0.2">
      <c r="B24" s="114" t="s">
        <v>19</v>
      </c>
      <c r="C24" s="65">
        <f>+[41]DGA!P24</f>
        <v>0.9</v>
      </c>
      <c r="D24" s="65">
        <f>+[41]DGA!Q24</f>
        <v>1.1000000000000001</v>
      </c>
      <c r="E24" s="65">
        <f>+[41]DGA!R24</f>
        <v>0.6</v>
      </c>
      <c r="F24" s="65">
        <f>+[41]DGA!S24</f>
        <v>2.5</v>
      </c>
      <c r="G24" s="65">
        <f>+[41]DGA!T24</f>
        <v>1.8</v>
      </c>
      <c r="H24" s="65">
        <f>+[41]DGA!U24</f>
        <v>1.4</v>
      </c>
      <c r="I24" s="65">
        <f>+[41]DGA!V24</f>
        <v>0.8</v>
      </c>
      <c r="J24" s="65">
        <f>+[41]DGA!W24</f>
        <v>1.2</v>
      </c>
      <c r="K24" s="65">
        <f>+[41]DGA!X24</f>
        <v>0.9</v>
      </c>
      <c r="L24" s="65">
        <f>+[41]DGA!Y24</f>
        <v>1.5</v>
      </c>
      <c r="M24" s="65">
        <f>+[41]DGA!Z24</f>
        <v>0.9</v>
      </c>
      <c r="N24" s="65">
        <f>+[41]DGA!AA24</f>
        <v>0.3</v>
      </c>
      <c r="O24" s="104">
        <f>SUM(C24:N24)</f>
        <v>13.9</v>
      </c>
      <c r="P24" s="65">
        <v>0.85309145999999991</v>
      </c>
      <c r="Q24" s="65">
        <v>1.0951668400000001</v>
      </c>
      <c r="R24" s="65">
        <v>0.61044122999999995</v>
      </c>
      <c r="S24" s="65">
        <v>2.51018739</v>
      </c>
      <c r="T24" s="65">
        <v>1.7754535600000001</v>
      </c>
      <c r="U24" s="66">
        <v>1.41956525</v>
      </c>
      <c r="V24" s="66">
        <v>0.70852101300000003</v>
      </c>
      <c r="W24" s="66">
        <v>1.5306872760000001</v>
      </c>
      <c r="X24" s="66">
        <v>1.0106538306000001</v>
      </c>
      <c r="Y24" s="66">
        <v>1.6192112998000001</v>
      </c>
      <c r="Z24" s="66">
        <v>1.6943366692000001</v>
      </c>
      <c r="AA24" s="66">
        <v>1.655909369</v>
      </c>
      <c r="AB24" s="105">
        <f>SUM(P24:AA24)</f>
        <v>16.483225187600002</v>
      </c>
      <c r="AC24" s="105">
        <f t="shared" si="2"/>
        <v>-2.5832251876000019</v>
      </c>
      <c r="AD24" s="105">
        <f t="shared" si="11"/>
        <v>84.328156909830298</v>
      </c>
      <c r="AE24" s="98"/>
    </row>
    <row r="25" spans="1:33" ht="18" customHeight="1" x14ac:dyDescent="0.2">
      <c r="B25" s="21" t="s">
        <v>43</v>
      </c>
      <c r="C25" s="99">
        <f>+[41]DGA!P25</f>
        <v>0</v>
      </c>
      <c r="D25" s="99">
        <f>+[41]DGA!Q25</f>
        <v>0.2</v>
      </c>
      <c r="E25" s="99">
        <f>+[41]DGA!R25</f>
        <v>0.1</v>
      </c>
      <c r="F25" s="99">
        <f>+[41]DGA!S25</f>
        <v>0</v>
      </c>
      <c r="G25" s="99">
        <f>+[41]DGA!T25</f>
        <v>0</v>
      </c>
      <c r="H25" s="99">
        <f>+[41]DGA!U25</f>
        <v>0</v>
      </c>
      <c r="I25" s="99">
        <f>+[41]DGA!V25</f>
        <v>0</v>
      </c>
      <c r="J25" s="99">
        <f>+[41]DGA!W25</f>
        <v>0</v>
      </c>
      <c r="K25" s="99">
        <f>+[41]DGA!X25</f>
        <v>0</v>
      </c>
      <c r="L25" s="99">
        <f>+[41]DGA!Y25</f>
        <v>0</v>
      </c>
      <c r="M25" s="99">
        <f>+[41]DGA!Z25</f>
        <v>0</v>
      </c>
      <c r="N25" s="99">
        <f>+[41]DGA!AA25</f>
        <v>0</v>
      </c>
      <c r="O25" s="111">
        <f>SUM(C25:N25)</f>
        <v>0.30000000000000004</v>
      </c>
      <c r="P25" s="99">
        <v>0</v>
      </c>
      <c r="Q25" s="99">
        <v>0.183</v>
      </c>
      <c r="R25" s="99">
        <v>9.1499999999999998E-2</v>
      </c>
      <c r="S25" s="99">
        <v>0</v>
      </c>
      <c r="T25" s="99">
        <v>0</v>
      </c>
      <c r="U25" s="101">
        <v>0</v>
      </c>
      <c r="V25" s="101">
        <v>0</v>
      </c>
      <c r="W25" s="101">
        <v>0</v>
      </c>
      <c r="X25" s="101">
        <v>0</v>
      </c>
      <c r="Y25" s="101">
        <v>0</v>
      </c>
      <c r="Z25" s="101">
        <v>0</v>
      </c>
      <c r="AA25" s="101">
        <v>0</v>
      </c>
      <c r="AB25" s="109">
        <f>SUM(P25:AA25)</f>
        <v>0.27449999999999997</v>
      </c>
      <c r="AC25" s="109">
        <f t="shared" si="2"/>
        <v>2.5500000000000078E-2</v>
      </c>
      <c r="AD25" s="109">
        <v>0</v>
      </c>
      <c r="AE25" s="98"/>
    </row>
    <row r="26" spans="1:33" ht="18" customHeight="1" x14ac:dyDescent="0.2">
      <c r="B26" s="115" t="s">
        <v>44</v>
      </c>
      <c r="C26" s="99">
        <f t="shared" ref="C26:AA27" si="17">+C27</f>
        <v>30.1</v>
      </c>
      <c r="D26" s="99">
        <f t="shared" si="17"/>
        <v>213.5</v>
      </c>
      <c r="E26" s="99">
        <f t="shared" si="17"/>
        <v>63.4</v>
      </c>
      <c r="F26" s="99">
        <f t="shared" si="17"/>
        <v>81.900000000000006</v>
      </c>
      <c r="G26" s="99">
        <f t="shared" si="17"/>
        <v>112.2</v>
      </c>
      <c r="H26" s="99">
        <f t="shared" si="17"/>
        <v>81.3</v>
      </c>
      <c r="I26" s="99">
        <f t="shared" si="17"/>
        <v>143.69999999999999</v>
      </c>
      <c r="J26" s="99">
        <f t="shared" si="17"/>
        <v>111.4</v>
      </c>
      <c r="K26" s="99">
        <f t="shared" si="17"/>
        <v>110.7</v>
      </c>
      <c r="L26" s="99">
        <f t="shared" si="17"/>
        <v>170.9</v>
      </c>
      <c r="M26" s="99">
        <f t="shared" si="17"/>
        <v>76</v>
      </c>
      <c r="N26" s="99">
        <f t="shared" si="17"/>
        <v>908.5</v>
      </c>
      <c r="O26" s="99">
        <f>+O27</f>
        <v>2103.6</v>
      </c>
      <c r="P26" s="99">
        <f t="shared" si="17"/>
        <v>30.11438115</v>
      </c>
      <c r="Q26" s="99">
        <f t="shared" si="17"/>
        <v>213.46124563999999</v>
      </c>
      <c r="R26" s="99">
        <f t="shared" si="17"/>
        <v>63.391947070000001</v>
      </c>
      <c r="S26" s="99">
        <f t="shared" si="17"/>
        <v>81.944339630000002</v>
      </c>
      <c r="T26" s="99">
        <f t="shared" si="17"/>
        <v>112.22348719</v>
      </c>
      <c r="U26" s="99">
        <f t="shared" si="17"/>
        <v>81.313070749999994</v>
      </c>
      <c r="V26" s="99">
        <f t="shared" si="17"/>
        <v>81.73305625880063</v>
      </c>
      <c r="W26" s="99">
        <f t="shared" si="17"/>
        <v>113.74771544253211</v>
      </c>
      <c r="X26" s="99">
        <f t="shared" si="17"/>
        <v>180.51587133999922</v>
      </c>
      <c r="Y26" s="99">
        <f t="shared" si="17"/>
        <v>262.92885797188978</v>
      </c>
      <c r="Z26" s="99">
        <f t="shared" si="17"/>
        <v>130.66522509464627</v>
      </c>
      <c r="AA26" s="99">
        <f t="shared" si="17"/>
        <v>114.66036742631847</v>
      </c>
      <c r="AB26" s="100">
        <f>+AB27</f>
        <v>1466.6995649641865</v>
      </c>
      <c r="AC26" s="100">
        <f t="shared" si="2"/>
        <v>636.90043503581342</v>
      </c>
      <c r="AD26" s="109">
        <f t="shared" si="11"/>
        <v>143.42405563141796</v>
      </c>
      <c r="AE26" s="116"/>
    </row>
    <row r="27" spans="1:33" ht="18" customHeight="1" x14ac:dyDescent="0.2">
      <c r="B27" s="42" t="s">
        <v>26</v>
      </c>
      <c r="C27" s="99">
        <f t="shared" si="17"/>
        <v>30.1</v>
      </c>
      <c r="D27" s="99">
        <f t="shared" si="17"/>
        <v>213.5</v>
      </c>
      <c r="E27" s="99">
        <f t="shared" si="17"/>
        <v>63.4</v>
      </c>
      <c r="F27" s="99">
        <f t="shared" si="17"/>
        <v>81.900000000000006</v>
      </c>
      <c r="G27" s="99">
        <f t="shared" si="17"/>
        <v>112.2</v>
      </c>
      <c r="H27" s="99">
        <f t="shared" si="17"/>
        <v>81.3</v>
      </c>
      <c r="I27" s="99">
        <f t="shared" si="17"/>
        <v>143.69999999999999</v>
      </c>
      <c r="J27" s="99">
        <f t="shared" si="17"/>
        <v>111.4</v>
      </c>
      <c r="K27" s="99">
        <f t="shared" si="17"/>
        <v>110.7</v>
      </c>
      <c r="L27" s="99">
        <f t="shared" si="17"/>
        <v>170.9</v>
      </c>
      <c r="M27" s="99">
        <f t="shared" si="17"/>
        <v>76</v>
      </c>
      <c r="N27" s="99">
        <f t="shared" si="17"/>
        <v>908.5</v>
      </c>
      <c r="O27" s="101">
        <f>+O28</f>
        <v>2103.6</v>
      </c>
      <c r="P27" s="99">
        <f t="shared" si="17"/>
        <v>30.11438115</v>
      </c>
      <c r="Q27" s="99">
        <f t="shared" si="17"/>
        <v>213.46124563999999</v>
      </c>
      <c r="R27" s="99">
        <f t="shared" si="17"/>
        <v>63.391947070000001</v>
      </c>
      <c r="S27" s="99">
        <f t="shared" si="17"/>
        <v>81.944339630000002</v>
      </c>
      <c r="T27" s="99">
        <f t="shared" si="17"/>
        <v>112.22348719</v>
      </c>
      <c r="U27" s="99">
        <f t="shared" si="17"/>
        <v>81.313070749999994</v>
      </c>
      <c r="V27" s="99">
        <f t="shared" si="17"/>
        <v>81.73305625880063</v>
      </c>
      <c r="W27" s="99">
        <f t="shared" si="17"/>
        <v>113.74771544253211</v>
      </c>
      <c r="X27" s="99">
        <f t="shared" si="17"/>
        <v>180.51587133999922</v>
      </c>
      <c r="Y27" s="99">
        <f t="shared" si="17"/>
        <v>262.92885797188978</v>
      </c>
      <c r="Z27" s="99">
        <f t="shared" si="17"/>
        <v>130.66522509464627</v>
      </c>
      <c r="AA27" s="99">
        <f t="shared" si="17"/>
        <v>114.66036742631847</v>
      </c>
      <c r="AB27" s="97">
        <f>+AB28</f>
        <v>1466.6995649641865</v>
      </c>
      <c r="AC27" s="97">
        <f t="shared" si="2"/>
        <v>636.90043503581342</v>
      </c>
      <c r="AD27" s="109">
        <f t="shared" si="11"/>
        <v>143.42405563141796</v>
      </c>
      <c r="AE27" s="98"/>
    </row>
    <row r="28" spans="1:33" ht="18" customHeight="1" x14ac:dyDescent="0.2">
      <c r="B28" s="43" t="s">
        <v>27</v>
      </c>
      <c r="C28" s="65">
        <f>+[41]DGA!P28</f>
        <v>30.1</v>
      </c>
      <c r="D28" s="65">
        <f>+[41]DGA!Q28</f>
        <v>213.5</v>
      </c>
      <c r="E28" s="65">
        <f>+[41]DGA!R28</f>
        <v>63.4</v>
      </c>
      <c r="F28" s="65">
        <f>+[41]DGA!S28</f>
        <v>81.900000000000006</v>
      </c>
      <c r="G28" s="65">
        <f>+[41]DGA!T28</f>
        <v>112.2</v>
      </c>
      <c r="H28" s="65">
        <f>+[41]DGA!U28</f>
        <v>81.3</v>
      </c>
      <c r="I28" s="65">
        <f>+[41]DGA!V28</f>
        <v>143.69999999999999</v>
      </c>
      <c r="J28" s="65">
        <f>+[41]DGA!W28</f>
        <v>111.4</v>
      </c>
      <c r="K28" s="65">
        <f>+[41]DGA!X28</f>
        <v>110.7</v>
      </c>
      <c r="L28" s="65">
        <f>+[41]DGA!Y28</f>
        <v>170.9</v>
      </c>
      <c r="M28" s="65">
        <f>+[41]DGA!Z28</f>
        <v>76</v>
      </c>
      <c r="N28" s="65">
        <f>+[41]DGA!AA28</f>
        <v>908.5</v>
      </c>
      <c r="O28" s="104">
        <f>SUM(C28:N28)</f>
        <v>2103.6</v>
      </c>
      <c r="P28" s="65">
        <v>30.11438115</v>
      </c>
      <c r="Q28" s="65">
        <v>213.46124563999999</v>
      </c>
      <c r="R28" s="65">
        <v>63.391947070000001</v>
      </c>
      <c r="S28" s="65">
        <v>81.944339630000002</v>
      </c>
      <c r="T28" s="65">
        <v>112.22348719</v>
      </c>
      <c r="U28" s="66">
        <v>81.313070749999994</v>
      </c>
      <c r="V28" s="66">
        <v>81.73305625880063</v>
      </c>
      <c r="W28" s="66">
        <v>113.74771544253211</v>
      </c>
      <c r="X28" s="66">
        <v>180.51587133999922</v>
      </c>
      <c r="Y28" s="66">
        <v>262.92885797188978</v>
      </c>
      <c r="Z28" s="66">
        <v>130.66522509464627</v>
      </c>
      <c r="AA28" s="66">
        <v>114.66036742631847</v>
      </c>
      <c r="AB28" s="105">
        <f>SUM(P28:AA28)</f>
        <v>1466.6995649641865</v>
      </c>
      <c r="AC28" s="105">
        <f t="shared" si="2"/>
        <v>636.90043503581342</v>
      </c>
      <c r="AD28" s="105">
        <f t="shared" si="11"/>
        <v>143.42405563141796</v>
      </c>
      <c r="AE28" s="117"/>
    </row>
    <row r="29" spans="1:33" ht="18" customHeight="1" x14ac:dyDescent="0.2">
      <c r="B29" s="112" t="s">
        <v>45</v>
      </c>
      <c r="C29" s="99">
        <f>+[41]DGA!P29</f>
        <v>79</v>
      </c>
      <c r="D29" s="99">
        <f>+[41]DGA!Q29</f>
        <v>0</v>
      </c>
      <c r="E29" s="99">
        <f>+[41]DGA!R29</f>
        <v>0</v>
      </c>
      <c r="F29" s="99">
        <f>+[41]DGA!S29</f>
        <v>87.3</v>
      </c>
      <c r="G29" s="99">
        <f>+[41]DGA!T29</f>
        <v>0</v>
      </c>
      <c r="H29" s="99">
        <f>+[41]DGA!U29</f>
        <v>0</v>
      </c>
      <c r="I29" s="99">
        <f>+[41]DGA!V29</f>
        <v>119</v>
      </c>
      <c r="J29" s="99">
        <f>+[41]DGA!W29</f>
        <v>0</v>
      </c>
      <c r="K29" s="99">
        <f>+[41]DGA!X29</f>
        <v>0</v>
      </c>
      <c r="L29" s="99">
        <f>+[41]DGA!Y29</f>
        <v>114.7</v>
      </c>
      <c r="M29" s="99">
        <f>+[41]DGA!Z29</f>
        <v>0</v>
      </c>
      <c r="N29" s="99">
        <f>+[41]DGA!AA29</f>
        <v>0</v>
      </c>
      <c r="O29" s="99">
        <f>+[41]DGA!AB29</f>
        <v>400</v>
      </c>
      <c r="P29" s="99">
        <v>79.006842180000007</v>
      </c>
      <c r="Q29" s="99">
        <v>0</v>
      </c>
      <c r="R29" s="99">
        <v>0</v>
      </c>
      <c r="S29" s="99">
        <v>87.284282140000002</v>
      </c>
      <c r="T29" s="99">
        <v>0</v>
      </c>
      <c r="U29" s="101">
        <v>0</v>
      </c>
      <c r="V29" s="101">
        <v>2.7588012499999999</v>
      </c>
      <c r="W29" s="101">
        <v>0</v>
      </c>
      <c r="X29" s="101">
        <v>0</v>
      </c>
      <c r="Y29" s="101">
        <v>0</v>
      </c>
      <c r="Z29" s="101">
        <v>0</v>
      </c>
      <c r="AA29" s="101">
        <v>0</v>
      </c>
      <c r="AB29" s="109">
        <f>SUM(P29:AA29)</f>
        <v>169.04992557</v>
      </c>
      <c r="AC29" s="109">
        <f t="shared" si="2"/>
        <v>230.95007443</v>
      </c>
      <c r="AD29" s="109">
        <f t="shared" si="11"/>
        <v>236.61648986314901</v>
      </c>
      <c r="AE29" s="117"/>
    </row>
    <row r="30" spans="1:33" ht="20.25" customHeight="1" thickBot="1" x14ac:dyDescent="0.25">
      <c r="B30" s="118" t="s">
        <v>46</v>
      </c>
      <c r="C30" s="119">
        <f>+C8+C25+C26+C29</f>
        <v>18113.099999999995</v>
      </c>
      <c r="D30" s="119">
        <f t="shared" ref="D30:N30" si="18">+D8+D25+D26+D29</f>
        <v>17428.100000000002</v>
      </c>
      <c r="E30" s="119">
        <f t="shared" si="18"/>
        <v>18196.900000000001</v>
      </c>
      <c r="F30" s="119">
        <f t="shared" si="18"/>
        <v>20444.2</v>
      </c>
      <c r="G30" s="119">
        <f t="shared" si="18"/>
        <v>21326.3</v>
      </c>
      <c r="H30" s="119">
        <f t="shared" si="18"/>
        <v>20177</v>
      </c>
      <c r="I30" s="119">
        <f t="shared" si="18"/>
        <v>23068.500000000004</v>
      </c>
      <c r="J30" s="119">
        <f t="shared" si="18"/>
        <v>22224.800000000003</v>
      </c>
      <c r="K30" s="119">
        <f t="shared" si="18"/>
        <v>23040.9</v>
      </c>
      <c r="L30" s="119">
        <f t="shared" si="18"/>
        <v>24691</v>
      </c>
      <c r="M30" s="119">
        <f t="shared" si="18"/>
        <v>23010.3</v>
      </c>
      <c r="N30" s="119">
        <f t="shared" si="18"/>
        <v>22966</v>
      </c>
      <c r="O30" s="119">
        <f>+O8+O25+O26+O29</f>
        <v>254687.09999999995</v>
      </c>
      <c r="P30" s="119">
        <f t="shared" ref="P30:AA30" si="19">+P8+P25+P26+P29</f>
        <v>18113.11741309</v>
      </c>
      <c r="Q30" s="119">
        <f t="shared" si="19"/>
        <v>17428.080860440001</v>
      </c>
      <c r="R30" s="119">
        <f t="shared" si="19"/>
        <v>18196.943177689998</v>
      </c>
      <c r="S30" s="119">
        <f t="shared" si="19"/>
        <v>20444.232321000003</v>
      </c>
      <c r="T30" s="119">
        <f t="shared" si="19"/>
        <v>21326.272825260003</v>
      </c>
      <c r="U30" s="119">
        <f t="shared" si="19"/>
        <v>20177.041824360003</v>
      </c>
      <c r="V30" s="119">
        <f t="shared" si="19"/>
        <v>21499.628070764204</v>
      </c>
      <c r="W30" s="119">
        <f t="shared" si="19"/>
        <v>22230.337276981707</v>
      </c>
      <c r="X30" s="119">
        <f t="shared" si="19"/>
        <v>23762.104458815626</v>
      </c>
      <c r="Y30" s="119">
        <f t="shared" si="19"/>
        <v>25541.82845883444</v>
      </c>
      <c r="Z30" s="119">
        <f t="shared" si="19"/>
        <v>24097.793083514021</v>
      </c>
      <c r="AA30" s="119">
        <f t="shared" si="19"/>
        <v>21655.728813821213</v>
      </c>
      <c r="AB30" s="120">
        <f>+AB8+AB25+AB26+AB29</f>
        <v>254473.10858457122</v>
      </c>
      <c r="AC30" s="120">
        <f t="shared" si="2"/>
        <v>213.9914154287253</v>
      </c>
      <c r="AD30" s="121">
        <f t="shared" si="11"/>
        <v>100.08409195636388</v>
      </c>
      <c r="AE30" s="122"/>
      <c r="AG30" s="123"/>
    </row>
    <row r="31" spans="1:33" ht="18" customHeight="1" thickTop="1" x14ac:dyDescent="0.25">
      <c r="A31" s="124"/>
      <c r="B31" s="125" t="s">
        <v>29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7"/>
      <c r="AC31" s="126"/>
      <c r="AD31" s="126"/>
      <c r="AE31" s="128"/>
    </row>
    <row r="32" spans="1:33" x14ac:dyDescent="0.2">
      <c r="B32" s="129" t="s">
        <v>30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28"/>
    </row>
    <row r="33" spans="2:31" ht="18" customHeight="1" x14ac:dyDescent="0.2">
      <c r="B33" s="130" t="s">
        <v>55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2"/>
      <c r="AD33" s="117"/>
      <c r="AE33" s="128"/>
    </row>
    <row r="34" spans="2:31" ht="12" customHeight="1" x14ac:dyDescent="0.2">
      <c r="B34" s="130" t="s">
        <v>56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28"/>
      <c r="AC34" s="128"/>
      <c r="AD34" s="128"/>
      <c r="AE34" s="128"/>
    </row>
    <row r="35" spans="2:31" ht="15.75" customHeight="1" x14ac:dyDescent="0.2">
      <c r="B35" s="133" t="s">
        <v>32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117"/>
      <c r="AC35" s="117"/>
      <c r="AD35" s="128"/>
      <c r="AE35" s="128"/>
    </row>
    <row r="36" spans="2:31" x14ac:dyDescent="0.2"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128"/>
      <c r="AC36" s="128"/>
      <c r="AD36" s="128"/>
      <c r="AE36" s="128"/>
    </row>
    <row r="37" spans="2:31" x14ac:dyDescent="0.2">
      <c r="B37" s="128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</row>
    <row r="38" spans="2:31" x14ac:dyDescent="0.2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</row>
    <row r="39" spans="2:31" x14ac:dyDescent="0.2">
      <c r="B39" s="91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</row>
    <row r="40" spans="2:31" x14ac:dyDescent="0.2">
      <c r="B40" s="91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</row>
    <row r="41" spans="2:31" x14ac:dyDescent="0.2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</row>
    <row r="42" spans="2:31" x14ac:dyDescent="0.2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</row>
    <row r="43" spans="2:31" x14ac:dyDescent="0.2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</row>
    <row r="44" spans="2:31" x14ac:dyDescent="0.2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</row>
    <row r="45" spans="2:31" x14ac:dyDescent="0.2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</row>
    <row r="46" spans="2:31" x14ac:dyDescent="0.2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</row>
    <row r="47" spans="2:31" x14ac:dyDescent="0.2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</row>
    <row r="48" spans="2:31" x14ac:dyDescent="0.2"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</row>
    <row r="49" spans="2:31" x14ac:dyDescent="0.2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</row>
    <row r="50" spans="2:31" x14ac:dyDescent="0.2"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</row>
    <row r="51" spans="2:31" x14ac:dyDescent="0.2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</row>
    <row r="52" spans="2:31" x14ac:dyDescent="0.2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</row>
    <row r="53" spans="2:31" x14ac:dyDescent="0.2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</row>
    <row r="54" spans="2:31" x14ac:dyDescent="0.2"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</row>
    <row r="55" spans="2:31" x14ac:dyDescent="0.2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</row>
    <row r="56" spans="2:31" x14ac:dyDescent="0.2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</row>
    <row r="57" spans="2:31" x14ac:dyDescent="0.2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</row>
    <row r="58" spans="2:31" x14ac:dyDescent="0.2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</row>
    <row r="59" spans="2:31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</row>
    <row r="60" spans="2:31" x14ac:dyDescent="0.2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</row>
    <row r="61" spans="2:31" x14ac:dyDescent="0.2"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</row>
    <row r="62" spans="2:31" x14ac:dyDescent="0.2"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</row>
    <row r="63" spans="2:31" x14ac:dyDescent="0.2"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</row>
    <row r="64" spans="2:31" x14ac:dyDescent="0.2"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</row>
    <row r="65" spans="2:31" x14ac:dyDescent="0.2"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</row>
    <row r="66" spans="2:31" x14ac:dyDescent="0.2"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</row>
    <row r="67" spans="2:31" x14ac:dyDescent="0.2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</row>
    <row r="68" spans="2:31" x14ac:dyDescent="0.2"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</row>
    <row r="69" spans="2:31" x14ac:dyDescent="0.2"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</row>
    <row r="70" spans="2:31" x14ac:dyDescent="0.2"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</row>
    <row r="71" spans="2:31" x14ac:dyDescent="0.2"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</row>
    <row r="72" spans="2:31" x14ac:dyDescent="0.2"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</row>
    <row r="73" spans="2:31" x14ac:dyDescent="0.2"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</row>
    <row r="74" spans="2:31" x14ac:dyDescent="0.2"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</row>
    <row r="75" spans="2:31" x14ac:dyDescent="0.2"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</row>
    <row r="76" spans="2:31" x14ac:dyDescent="0.2"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</row>
    <row r="77" spans="2:31" x14ac:dyDescent="0.2"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</row>
    <row r="78" spans="2:31" x14ac:dyDescent="0.2"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</row>
    <row r="79" spans="2:31" x14ac:dyDescent="0.2"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</row>
    <row r="80" spans="2:31" x14ac:dyDescent="0.2"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</row>
    <row r="81" spans="2:31" x14ac:dyDescent="0.2"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</row>
    <row r="82" spans="2:31" x14ac:dyDescent="0.2"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</row>
    <row r="83" spans="2:31" x14ac:dyDescent="0.2"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</row>
    <row r="84" spans="2:31" x14ac:dyDescent="0.2"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</row>
    <row r="85" spans="2:31" x14ac:dyDescent="0.2"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</row>
    <row r="86" spans="2:31" x14ac:dyDescent="0.2"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</row>
    <row r="87" spans="2:31" x14ac:dyDescent="0.2"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</row>
    <row r="88" spans="2:31" x14ac:dyDescent="0.2"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</row>
    <row r="89" spans="2:31" x14ac:dyDescent="0.2"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</row>
    <row r="90" spans="2:31" x14ac:dyDescent="0.2"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</row>
    <row r="91" spans="2:31" x14ac:dyDescent="0.2"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</row>
    <row r="92" spans="2:31" x14ac:dyDescent="0.2"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</row>
    <row r="93" spans="2:31" x14ac:dyDescent="0.2"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</row>
    <row r="94" spans="2:31" x14ac:dyDescent="0.2"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</row>
    <row r="95" spans="2:31" x14ac:dyDescent="0.2"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</row>
    <row r="96" spans="2:31" x14ac:dyDescent="0.2"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</row>
    <row r="97" spans="2:31" x14ac:dyDescent="0.2"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</row>
    <row r="98" spans="2:31" x14ac:dyDescent="0.2"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</row>
    <row r="99" spans="2:31" x14ac:dyDescent="0.2"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</row>
    <row r="100" spans="2:31" x14ac:dyDescent="0.2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</row>
    <row r="101" spans="2:31" x14ac:dyDescent="0.2"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</row>
    <row r="102" spans="2:31" x14ac:dyDescent="0.2"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</row>
    <row r="103" spans="2:31" x14ac:dyDescent="0.2"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</row>
    <row r="104" spans="2:31" x14ac:dyDescent="0.2"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</row>
    <row r="105" spans="2:31" x14ac:dyDescent="0.2"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</row>
    <row r="106" spans="2:31" x14ac:dyDescent="0.2"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</row>
    <row r="107" spans="2:31" x14ac:dyDescent="0.2"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</row>
    <row r="108" spans="2:31" x14ac:dyDescent="0.2"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</row>
    <row r="109" spans="2:31" x14ac:dyDescent="0.2"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</row>
    <row r="110" spans="2:31" x14ac:dyDescent="0.2"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</row>
    <row r="111" spans="2:31" x14ac:dyDescent="0.2"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</row>
    <row r="112" spans="2:31" x14ac:dyDescent="0.2"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</row>
    <row r="113" spans="2:31" x14ac:dyDescent="0.2"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</row>
    <row r="114" spans="2:31" x14ac:dyDescent="0.2"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</row>
    <row r="115" spans="2:31" x14ac:dyDescent="0.2"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</row>
    <row r="116" spans="2:31" x14ac:dyDescent="0.2"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</row>
    <row r="117" spans="2:31" x14ac:dyDescent="0.2"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</row>
    <row r="118" spans="2:31" x14ac:dyDescent="0.2"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</row>
    <row r="119" spans="2:31" x14ac:dyDescent="0.2"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</row>
    <row r="120" spans="2:31" x14ac:dyDescent="0.2"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</row>
    <row r="121" spans="2:31" x14ac:dyDescent="0.2"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2:31" x14ac:dyDescent="0.2"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</row>
    <row r="123" spans="2:31" x14ac:dyDescent="0.2"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</row>
    <row r="124" spans="2:31" x14ac:dyDescent="0.2"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</row>
    <row r="125" spans="2:31" x14ac:dyDescent="0.2"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</row>
    <row r="126" spans="2:31" x14ac:dyDescent="0.2"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</row>
    <row r="127" spans="2:31" x14ac:dyDescent="0.2"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</row>
    <row r="128" spans="2:31" x14ac:dyDescent="0.2"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</row>
    <row r="129" spans="2:31" x14ac:dyDescent="0.2"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</row>
    <row r="130" spans="2:31" x14ac:dyDescent="0.2"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</row>
    <row r="131" spans="2:31" x14ac:dyDescent="0.2"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</row>
    <row r="132" spans="2:31" x14ac:dyDescent="0.2"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</row>
    <row r="133" spans="2:31" x14ac:dyDescent="0.2"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</row>
    <row r="134" spans="2:31" x14ac:dyDescent="0.2"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</row>
    <row r="135" spans="2:31" x14ac:dyDescent="0.2"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</row>
    <row r="136" spans="2:31" x14ac:dyDescent="0.2"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</row>
    <row r="137" spans="2:31" x14ac:dyDescent="0.2"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</row>
    <row r="138" spans="2:31" x14ac:dyDescent="0.2"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</row>
    <row r="139" spans="2:31" x14ac:dyDescent="0.2"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</row>
    <row r="140" spans="2:31" x14ac:dyDescent="0.2"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</row>
    <row r="141" spans="2:31" x14ac:dyDescent="0.2"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</row>
    <row r="142" spans="2:31" x14ac:dyDescent="0.2"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</row>
    <row r="143" spans="2:31" x14ac:dyDescent="0.2"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</row>
    <row r="144" spans="2:31" x14ac:dyDescent="0.2"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</row>
    <row r="145" spans="2:31" x14ac:dyDescent="0.2"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</row>
    <row r="146" spans="2:31" x14ac:dyDescent="0.2"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</row>
    <row r="147" spans="2:31" x14ac:dyDescent="0.2"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</row>
    <row r="148" spans="2:31" x14ac:dyDescent="0.2"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</row>
    <row r="149" spans="2:31" x14ac:dyDescent="0.2"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</row>
    <row r="150" spans="2:31" x14ac:dyDescent="0.2"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</row>
    <row r="151" spans="2:31" x14ac:dyDescent="0.2"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</row>
    <row r="152" spans="2:31" x14ac:dyDescent="0.2"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</row>
    <row r="153" spans="2:31" x14ac:dyDescent="0.2"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</row>
    <row r="154" spans="2:31" x14ac:dyDescent="0.2"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</row>
    <row r="155" spans="2:31" x14ac:dyDescent="0.2"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</row>
    <row r="156" spans="2:31" x14ac:dyDescent="0.2"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</row>
    <row r="157" spans="2:31" x14ac:dyDescent="0.2"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</row>
    <row r="158" spans="2:31" x14ac:dyDescent="0.2"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</row>
    <row r="159" spans="2:31" x14ac:dyDescent="0.2"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</row>
    <row r="160" spans="2:31" x14ac:dyDescent="0.2"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</row>
    <row r="161" spans="2:31" x14ac:dyDescent="0.2"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</row>
    <row r="162" spans="2:31" x14ac:dyDescent="0.2"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</row>
    <row r="163" spans="2:31" x14ac:dyDescent="0.2"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</row>
    <row r="164" spans="2:31" x14ac:dyDescent="0.2"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</row>
    <row r="165" spans="2:31" x14ac:dyDescent="0.2"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</row>
    <row r="166" spans="2:31" x14ac:dyDescent="0.2"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</row>
    <row r="167" spans="2:31" x14ac:dyDescent="0.2"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</row>
    <row r="168" spans="2:31" x14ac:dyDescent="0.2"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</row>
    <row r="169" spans="2:31" x14ac:dyDescent="0.2"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</row>
    <row r="170" spans="2:31" x14ac:dyDescent="0.2"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</row>
    <row r="171" spans="2:31" x14ac:dyDescent="0.2"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</row>
    <row r="172" spans="2:31" x14ac:dyDescent="0.2"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</row>
    <row r="173" spans="2:31" x14ac:dyDescent="0.2"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</row>
    <row r="174" spans="2:31" x14ac:dyDescent="0.2"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</row>
    <row r="175" spans="2:31" x14ac:dyDescent="0.2"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</row>
    <row r="176" spans="2:31" x14ac:dyDescent="0.2"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</row>
    <row r="177" spans="2:31" x14ac:dyDescent="0.2"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</row>
    <row r="178" spans="2:31" x14ac:dyDescent="0.2"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</row>
    <row r="179" spans="2:31" x14ac:dyDescent="0.2"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</row>
    <row r="180" spans="2:31" x14ac:dyDescent="0.2"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</row>
    <row r="181" spans="2:31" x14ac:dyDescent="0.2"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</row>
  </sheetData>
  <mergeCells count="11">
    <mergeCell ref="AD6:AD7"/>
    <mergeCell ref="B1:AE1"/>
    <mergeCell ref="B3:AD3"/>
    <mergeCell ref="B4:AD4"/>
    <mergeCell ref="B5:AD5"/>
    <mergeCell ref="B6:B7"/>
    <mergeCell ref="C6:M6"/>
    <mergeCell ref="O6:O7"/>
    <mergeCell ref="P6:Z6"/>
    <mergeCell ref="AB6:AB7"/>
    <mergeCell ref="AC6:AC7"/>
  </mergeCells>
  <printOptions horizontalCentered="1"/>
  <pageMargins left="0" right="0" top="0.19685039370078741" bottom="0.19685039370078741" header="0" footer="0.19685039370078741"/>
  <pageSetup scale="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DGA</vt:lpstr>
      <vt:lpstr>DGA (EST)</vt:lpstr>
      <vt:lpstr>DGA!Área_de_impresión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2025-03-12T19:26:58Z</dcterms:created>
  <dcterms:modified xsi:type="dcterms:W3CDTF">2025-04-15T20:06:58Z</dcterms:modified>
</cp:coreProperties>
</file>